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Ürünle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Stok Durumu" sheetId="4" state="visible" r:id="rId4"/>
    <sheet xmlns:r="http://schemas.openxmlformats.org/officeDocument/2006/relationships" name="Kritik Stok" sheetId="5" state="visible" r:id="rId5"/>
    <sheet xmlns:r="http://schemas.openxmlformats.org/officeDocument/2006/relationships" name="Özet" sheetId="6" state="visible" r:id="rId6"/>
    <sheet xmlns:r="http://schemas.openxmlformats.org/officeDocument/2006/relationships" name="Listele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yyyy-mm-dd"/>
    <numFmt numFmtId="166" formatCode="dd.mm.yy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FFFFFF"/>
      <sz val="10"/>
    </font>
    <font>
      <name val="Arial"/>
      <b val="1"/>
      <color rgb="000B1F3A"/>
      <sz val="13"/>
    </font>
    <font>
      <name val="Arial"/>
      <color rgb="001F2937"/>
      <sz val="10"/>
    </font>
    <font>
      <name val="Arial"/>
      <b val="1"/>
      <color rgb="001D4ED8"/>
      <sz val="10"/>
    </font>
    <font>
      <name val="Arial"/>
      <b val="1"/>
      <color rgb="001F2937"/>
      <sz val="10"/>
    </font>
    <font>
      <name val="Arial"/>
      <b val="1"/>
      <color rgb="00FFFFFF"/>
      <sz val="16"/>
    </font>
    <font>
      <name val="Arial"/>
      <i val="1"/>
      <color rgb="005B6B82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i val="1"/>
      <color rgb="005B6B82"/>
      <sz val="9"/>
    </font>
    <font>
      <name val="Arial"/>
      <b val="1"/>
      <color rgb="000B1F3A"/>
      <sz val="12"/>
    </font>
  </fonts>
  <fills count="8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315C"/>
      </patternFill>
    </fill>
    <fill>
      <patternFill patternType="solid">
        <fgColor rgb="00FFF7E6"/>
      </patternFill>
    </fill>
    <fill>
      <patternFill patternType="solid">
        <fgColor rgb="00F3F5F8"/>
      </patternFill>
    </fill>
    <fill>
      <patternFill patternType="solid">
        <fgColor rgb="001D4E89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D6DCE5"/>
      </left>
      <right style="thin">
        <color rgb="00D6DCE5"/>
      </right>
      <top style="thin">
        <color rgb="00D6DCE5"/>
      </top>
      <bottom style="thin">
        <color rgb="00D6DCE5"/>
      </bottom>
    </border>
    <border/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 indent="1"/>
    </xf>
    <xf numFmtId="0" fontId="9" fillId="6" borderId="1" applyAlignment="1" pivotButton="0" quotePrefix="0" xfId="0">
      <alignment horizontal="center" vertical="center" wrapText="1"/>
    </xf>
    <xf numFmtId="0" fontId="10" fillId="4" borderId="1" pivotButton="0" quotePrefix="0" xfId="0"/>
    <xf numFmtId="164" fontId="10" fillId="4" borderId="1" pivotButton="0" quotePrefix="0" xfId="0"/>
    <xf numFmtId="3" fontId="10" fillId="4" borderId="1" pivotButton="0" quotePrefix="0" xfId="0"/>
    <xf numFmtId="166" fontId="10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10" fillId="4" borderId="1" applyAlignment="1" pivotButton="0" quotePrefix="0" xfId="0">
      <alignment horizontal="center" vertical="center"/>
    </xf>
    <xf numFmtId="164" fontId="4" fillId="5" borderId="1" pivotButton="0" quotePrefix="0" xfId="0"/>
    <xf numFmtId="0" fontId="4" fillId="5" borderId="1" applyAlignment="1" pivotButton="0" quotePrefix="0" xfId="0">
      <alignment horizontal="center" vertical="center"/>
    </xf>
    <xf numFmtId="3" fontId="4" fillId="5" borderId="1" pivotButton="0" quotePrefix="0" xfId="0"/>
    <xf numFmtId="3" fontId="6" fillId="5" borderId="1" pivotButton="0" quotePrefix="0" xfId="0"/>
    <xf numFmtId="0" fontId="6" fillId="5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pivotButton="0" quotePrefix="0" xfId="0"/>
    <xf numFmtId="0" fontId="4" fillId="7" borderId="1" pivotButton="0" quotePrefix="0" xfId="0"/>
    <xf numFmtId="3" fontId="6" fillId="5" borderId="1" applyAlignment="1" pivotButton="0" quotePrefix="0" xfId="0">
      <alignment horizontal="right" vertical="center"/>
    </xf>
    <xf numFmtId="0" fontId="9" fillId="6" borderId="1" applyAlignment="1" pivotButton="0" quotePrefix="0" xfId="0">
      <alignment horizontal="center"/>
    </xf>
    <xf numFmtId="164" fontId="6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rial"/>
        <b val="1"/>
        <color rgb="0015803D"/>
      </font>
    </dxf>
    <dxf>
      <font>
        <name val="Arial"/>
        <b val="1"/>
        <color rgb="00C2410C"/>
      </font>
    </dxf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C2410C"/>
      </font>
      <fill>
        <patternFill patternType="solid">
          <fgColor rgb="00FFEDD5"/>
        </patternFill>
      </fill>
    </dxf>
    <dxf>
      <font>
        <name val="Arial"/>
        <b val="1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1" ht="44" customHeight="1">
      <c r="A1" s="1" t="inlineStr">
        <is>
          <t>Excel Stok Takip Tablosu</t>
        </is>
      </c>
    </row>
    <row r="2" ht="22" customHeight="1">
      <c r="A2" s="2" t="inlineStr">
        <is>
          <t>Ücretsiz şablon · Sürüm 1.0 · Eylül 2026 · Excel 2010 ve üzeri, LibreOffice ve Google E-Tablolar ile uyumlu</t>
        </is>
      </c>
    </row>
    <row r="4" ht="24" customHeight="1">
      <c r="B4" s="3" t="inlineStr">
        <is>
          <t>Bu dosya ne yapar?</t>
        </is>
      </c>
    </row>
    <row r="5" ht="45" customHeight="1">
      <c r="B5" s="4" t="inlineStr">
        <is>
          <t>Ürünlerinizi ve stok giriş-çıkışlarınızı kaydedersiniz; mevcut stok, stok değeri, kritik ürünler ve özet rapor kendiliğinden hesaplanır. Dosya örnek verilerle dolu gelir — önce nasıl çalıştığını görün, sonra örnek satırları silip kendi verinizi girin.</t>
        </is>
      </c>
    </row>
    <row r="7" ht="24" customHeight="1">
      <c r="B7" s="3" t="inlineStr">
        <is>
          <t>Hangi hücreleri doldurmalıyım?</t>
        </is>
      </c>
    </row>
    <row r="8" ht="18" customHeight="1">
      <c r="B8" s="5" t="inlineStr">
        <is>
          <t>Açık turuncu zeminli, mavi yazılı hücreler: SİZİN dolduracağınız hücreler.</t>
        </is>
      </c>
    </row>
    <row r="9" ht="18" customHeight="1">
      <c r="B9" s="6" t="inlineStr">
        <is>
          <t>Gri zeminli hücreler: formül. Bunlara dokunmayın, kendiliğinden hesaplanır.</t>
        </is>
      </c>
    </row>
    <row r="10" ht="24" customHeight="1">
      <c r="B10" s="3" t="inlineStr">
        <is>
          <t>3 adımda kullanım</t>
        </is>
      </c>
    </row>
    <row r="11" ht="18" customHeight="1">
      <c r="B11" s="4" t="inlineStr">
        <is>
          <t>1.  Listeler sekmesinde kategorilerinizi ve birimlerinizi yazın (örnek: Elektrik, Kutu, Metre).</t>
        </is>
      </c>
    </row>
    <row r="12" ht="30" customHeight="1">
      <c r="B12" s="4" t="inlineStr">
        <is>
          <t>2.  Ürünler sekmesine her ürünü bir satıra girin: kod, ad, kategori, birim, alış ve satış fiyatı, minimum stok ve açılış stoku. Ürün kodu benzersiz olmalı.</t>
        </is>
      </c>
    </row>
    <row r="13" ht="30" customHeight="1">
      <c r="B13" s="4" t="inlineStr">
        <is>
          <t>3.  Her mal girişini ve çıkışını Hareketler sekmesine bir satır olarak ekleyin. Ürün kodunu listeden seçin, hareket tipini Giriş ya da Çıkış yapın, miktarı yazın.</t>
        </is>
      </c>
    </row>
    <row r="14" ht="18" customHeight="1">
      <c r="B14" s="4" t="inlineStr">
        <is>
          <t>Hepsi bu. Stok Durumu, Kritik Stok ve Özet sekmeleri kendiliğinden güncellenir.</t>
        </is>
      </c>
    </row>
    <row r="16" ht="24" customHeight="1">
      <c r="B16" s="3" t="inlineStr">
        <is>
          <t>Sekmeler</t>
        </is>
      </c>
    </row>
    <row r="17" ht="18" customHeight="1">
      <c r="B17" s="4" t="inlineStr">
        <is>
          <t>Ürünler — ürün kartlarınız (siz doldurursunuz).</t>
        </is>
      </c>
    </row>
    <row r="18" ht="18" customHeight="1">
      <c r="B18" s="4" t="inlineStr">
        <is>
          <t>Hareketler — tüm giriş ve çıkışlar (siz doldurursunuz).</t>
        </is>
      </c>
    </row>
    <row r="19" ht="18" customHeight="1">
      <c r="B19" s="4" t="inlineStr">
        <is>
          <t>Stok Durumu — her ürün için açılış + giriş − çıkış = mevcut stok, stok değeri ve durum.</t>
        </is>
      </c>
    </row>
    <row r="20" ht="30" customHeight="1">
      <c r="B20" s="4" t="inlineStr">
        <is>
          <t>Kritik Stok — minimum stokun altına düşen ve tükenen ürünler; ne kadar sipariş vermeniz gerektiği yazılır.</t>
        </is>
      </c>
    </row>
    <row r="21" ht="18" customHeight="1">
      <c r="B21" s="4" t="inlineStr">
        <is>
          <t>Özet — toplam stok değeri, kritik ürün sayısı, kategoriye göre dağılım ve en çok satılan 5 ürün.</t>
        </is>
      </c>
    </row>
    <row r="22" ht="18" customHeight="1">
      <c r="B22" s="4" t="inlineStr">
        <is>
          <t>Listeler — kategori ve birim listeleri (açılır menüler buradan beslenir).</t>
        </is>
      </c>
    </row>
    <row r="24" ht="24" customHeight="1">
      <c r="B24" s="3" t="inlineStr">
        <is>
          <t>Durum renkleri</t>
        </is>
      </c>
    </row>
    <row r="25" ht="30" customHeight="1">
      <c r="B25" s="4" t="inlineStr">
        <is>
          <t>YETERLİ (yeşil): stok minimum seviyenin üstünde.   KRİTİK (turuncu): stok minimum seviyede ya da altında — sipariş verme zamanı.   TÜKENDİ (kırmızı): stok sıfır ya da eksi.</t>
        </is>
      </c>
    </row>
    <row r="27" ht="24" customHeight="1">
      <c r="B27" s="3" t="inlineStr">
        <is>
          <t>Kapasite</t>
        </is>
      </c>
    </row>
    <row r="28" ht="30" customHeight="1">
      <c r="B28" s="4" t="inlineStr">
        <is>
          <t>200 ürün ve 1.000 hareket satırı için hazırdır. Daha fazlası gerekirse satırları kopyalayıp aşağı uzatın; formüller aynı düzende devam eder.</t>
        </is>
      </c>
    </row>
    <row r="30" ht="24" customHeight="1">
      <c r="B30" s="3" t="inlineStr">
        <is>
          <t>Excel ne zaman yetmez?</t>
        </is>
      </c>
    </row>
    <row r="31" ht="60" customHeight="1">
      <c r="B31" s="4" t="inlineStr">
        <is>
          <t>Bu tablo tek kişinin, tek depoda, günde birkaç hareketle çalıştığı düzen için idealdir. Şu durumlardan birine geldiyseniz Excel sizi yavaşlatmaya başlar: birden fazla kişi aynı anda dosyayı güncelliyorsa, birden fazla depo varsa, bayileriniz ya da müşterileriniz telefonla stok soruyorsa veya muhasebe programınıza aynı veriyi ikinci kez giriyorsanız.</t>
        </is>
      </c>
    </row>
    <row r="32" ht="30" customHeight="1">
      <c r="B32" s="4" t="inlineStr">
        <is>
          <t>O noktada stokun muhasebe/ERP programınızdan anlık okunduğu ve bayilerin kendi ekranından sipariş verdiği bir sistem gerekir. Ayrıntı: ticinet.com/blog/excelin-gizli-maliyeti</t>
        </is>
      </c>
    </row>
    <row r="34" ht="24" customHeight="1">
      <c r="B34" s="3" t="inlineStr">
        <is>
          <t>Hazırlayan</t>
        </is>
      </c>
    </row>
    <row r="35" ht="30" customHeight="1">
      <c r="B35" s="4" t="inlineStr">
        <is>
          <t>Bu şablon, ERP entegre B2B bayi sipariş sistemi Ticinet tarafından ücretsiz olarak hazırlanmıştır: https://ticinet.com — Dilediğiniz gibi kullanabilir, paylaşabilir ve değiştirebilirsiniz.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D4E89"/>
    <outlinePr summaryBelow="1" summaryRight="1"/>
    <pageSetUpPr/>
  </sheetPr>
  <dimension ref="A1:H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11" customWidth="1" min="4" max="4"/>
    <col width="15" customWidth="1" min="5" max="5"/>
    <col width="15" customWidth="1" min="6" max="6"/>
    <col width="14" customWidth="1" min="7" max="7"/>
    <col width="14" customWidth="1" min="8" max="8"/>
  </cols>
  <sheetData>
    <row r="1" ht="34" customHeight="1">
      <c r="A1" s="7" t="inlineStr">
        <is>
          <t>Ürünler</t>
        </is>
      </c>
    </row>
    <row r="2" ht="20" customHeight="1">
      <c r="A2" s="8" t="inlineStr">
        <is>
          <t>Her ürünü bir satıra girin. Ürün kodu benzersiz olmalı. Açık turuncu hücreler sizin dolduracağınız alanlardır.</t>
        </is>
      </c>
    </row>
    <row r="4" ht="32" customHeight="1">
      <c r="A4" s="9" t="inlineStr">
        <is>
          <t>Ürün Kodu</t>
        </is>
      </c>
      <c r="B4" s="9" t="inlineStr">
        <is>
          <t>Ürün Adı</t>
        </is>
      </c>
      <c r="C4" s="9" t="inlineStr">
        <is>
          <t>Kategori</t>
        </is>
      </c>
      <c r="D4" s="9" t="inlineStr">
        <is>
          <t>Birim</t>
        </is>
      </c>
      <c r="E4" s="9" t="inlineStr">
        <is>
          <t>Alış Fiyatı (₺)</t>
        </is>
      </c>
      <c r="F4" s="9" t="inlineStr">
        <is>
          <t>Satış Fiyatı (₺)</t>
        </is>
      </c>
      <c r="G4" s="9" t="inlineStr">
        <is>
          <t>Minimum Stok</t>
        </is>
      </c>
      <c r="H4" s="9" t="inlineStr">
        <is>
          <t>Açılış Stoku</t>
        </is>
      </c>
    </row>
    <row r="5">
      <c r="A5" s="10" t="inlineStr">
        <is>
          <t>HRD-001</t>
        </is>
      </c>
      <c r="B5" s="10" t="inlineStr">
        <is>
          <t>Vida 4x40 (100'lü)</t>
        </is>
      </c>
      <c r="C5" s="10" t="inlineStr">
        <is>
          <t>Bağlantı Elemanları</t>
        </is>
      </c>
      <c r="D5" s="10" t="inlineStr">
        <is>
          <t>Kutu</t>
        </is>
      </c>
      <c r="E5" s="11" t="n">
        <v>85</v>
      </c>
      <c r="F5" s="11" t="n">
        <v>120</v>
      </c>
      <c r="G5" s="12" t="n">
        <v>20</v>
      </c>
      <c r="H5" s="12" t="n">
        <v>60</v>
      </c>
    </row>
    <row r="6">
      <c r="A6" s="10" t="inlineStr">
        <is>
          <t>HRD-002</t>
        </is>
      </c>
      <c r="B6" s="10" t="inlineStr">
        <is>
          <t>Dübel 8 mm (100'lü)</t>
        </is>
      </c>
      <c r="C6" s="10" t="inlineStr">
        <is>
          <t>Bağlantı Elemanları</t>
        </is>
      </c>
      <c r="D6" s="10" t="inlineStr">
        <is>
          <t>Kutu</t>
        </is>
      </c>
      <c r="E6" s="11" t="n">
        <v>45</v>
      </c>
      <c r="F6" s="11" t="n">
        <v>70</v>
      </c>
      <c r="G6" s="12" t="n">
        <v>25</v>
      </c>
      <c r="H6" s="12" t="n">
        <v>40</v>
      </c>
    </row>
    <row r="7">
      <c r="A7" s="10" t="inlineStr">
        <is>
          <t>HRD-003</t>
        </is>
      </c>
      <c r="B7" s="10" t="inlineStr">
        <is>
          <t>Somun M10 (50'li)</t>
        </is>
      </c>
      <c r="C7" s="10" t="inlineStr">
        <is>
          <t>Bağlantı Elemanları</t>
        </is>
      </c>
      <c r="D7" s="10" t="inlineStr">
        <is>
          <t>Paket</t>
        </is>
      </c>
      <c r="E7" s="11" t="n">
        <v>60</v>
      </c>
      <c r="F7" s="11" t="n">
        <v>90</v>
      </c>
      <c r="G7" s="12" t="n">
        <v>15</v>
      </c>
      <c r="H7" s="12" t="n">
        <v>30</v>
      </c>
    </row>
    <row r="8">
      <c r="A8" s="10" t="inlineStr">
        <is>
          <t>ALT-001</t>
        </is>
      </c>
      <c r="B8" s="10" t="inlineStr">
        <is>
          <t>Çekiç 500 gr</t>
        </is>
      </c>
      <c r="C8" s="10" t="inlineStr">
        <is>
          <t>El Aletleri</t>
        </is>
      </c>
      <c r="D8" s="10" t="inlineStr">
        <is>
          <t>Adet</t>
        </is>
      </c>
      <c r="E8" s="11" t="n">
        <v>140</v>
      </c>
      <c r="F8" s="11" t="n">
        <v>210</v>
      </c>
      <c r="G8" s="12" t="n">
        <v>10</v>
      </c>
      <c r="H8" s="12" t="n">
        <v>25</v>
      </c>
    </row>
    <row r="9">
      <c r="A9" s="10" t="inlineStr">
        <is>
          <t>ALT-002</t>
        </is>
      </c>
      <c r="B9" s="10" t="inlineStr">
        <is>
          <t>Tornavida Seti 6'lı</t>
        </is>
      </c>
      <c r="C9" s="10" t="inlineStr">
        <is>
          <t>El Aletleri</t>
        </is>
      </c>
      <c r="D9" s="10" t="inlineStr">
        <is>
          <t>Takım</t>
        </is>
      </c>
      <c r="E9" s="11" t="n">
        <v>220</v>
      </c>
      <c r="F9" s="11" t="n">
        <v>330</v>
      </c>
      <c r="G9" s="12" t="n">
        <v>8</v>
      </c>
      <c r="H9" s="12" t="n">
        <v>12</v>
      </c>
    </row>
    <row r="10">
      <c r="A10" s="10" t="inlineStr">
        <is>
          <t>ALT-003</t>
        </is>
      </c>
      <c r="B10" s="10" t="inlineStr">
        <is>
          <t>Şerit Metre 5 m</t>
        </is>
      </c>
      <c r="C10" s="10" t="inlineStr">
        <is>
          <t>El Aletleri</t>
        </is>
      </c>
      <c r="D10" s="10" t="inlineStr">
        <is>
          <t>Adet</t>
        </is>
      </c>
      <c r="E10" s="11" t="n">
        <v>95</v>
      </c>
      <c r="F10" s="11" t="n">
        <v>150</v>
      </c>
      <c r="G10" s="12" t="n">
        <v>12</v>
      </c>
      <c r="H10" s="12" t="n">
        <v>20</v>
      </c>
    </row>
    <row r="11">
      <c r="A11" s="10" t="inlineStr">
        <is>
          <t>ELK-001</t>
        </is>
      </c>
      <c r="B11" s="10" t="inlineStr">
        <is>
          <t>NYA Kablo 2,5 mm</t>
        </is>
      </c>
      <c r="C11" s="10" t="inlineStr">
        <is>
          <t>Elektrik</t>
        </is>
      </c>
      <c r="D11" s="10" t="inlineStr">
        <is>
          <t>Metre</t>
        </is>
      </c>
      <c r="E11" s="11" t="n">
        <v>18</v>
      </c>
      <c r="F11" s="11" t="n">
        <v>26</v>
      </c>
      <c r="G11" s="12" t="n">
        <v>300</v>
      </c>
      <c r="H11" s="12" t="n">
        <v>800</v>
      </c>
    </row>
    <row r="12">
      <c r="A12" s="10" t="inlineStr">
        <is>
          <t>ELK-002</t>
        </is>
      </c>
      <c r="B12" s="10" t="inlineStr">
        <is>
          <t>Anahtar-Priz Beyaz</t>
        </is>
      </c>
      <c r="C12" s="10" t="inlineStr">
        <is>
          <t>Elektrik</t>
        </is>
      </c>
      <c r="D12" s="10" t="inlineStr">
        <is>
          <t>Adet</t>
        </is>
      </c>
      <c r="E12" s="11" t="n">
        <v>55</v>
      </c>
      <c r="F12" s="11" t="n">
        <v>85</v>
      </c>
      <c r="G12" s="12" t="n">
        <v>40</v>
      </c>
      <c r="H12" s="12" t="n">
        <v>60</v>
      </c>
    </row>
    <row r="13">
      <c r="A13" s="10" t="inlineStr">
        <is>
          <t>ELK-003</t>
        </is>
      </c>
      <c r="B13" s="10" t="inlineStr">
        <is>
          <t>LED Ampul 9W</t>
        </is>
      </c>
      <c r="C13" s="10" t="inlineStr">
        <is>
          <t>Elektrik</t>
        </is>
      </c>
      <c r="D13" s="10" t="inlineStr">
        <is>
          <t>Adet</t>
        </is>
      </c>
      <c r="E13" s="11" t="n">
        <v>38</v>
      </c>
      <c r="F13" s="11" t="n">
        <v>60</v>
      </c>
      <c r="G13" s="12" t="n">
        <v>50</v>
      </c>
      <c r="H13" s="12" t="n">
        <v>120</v>
      </c>
    </row>
    <row r="14">
      <c r="A14" s="10" t="inlineStr">
        <is>
          <t>BYA-001</t>
        </is>
      </c>
      <c r="B14" s="10" t="inlineStr">
        <is>
          <t>Silikon Şeffaf 280 ml</t>
        </is>
      </c>
      <c r="C14" s="10" t="inlineStr">
        <is>
          <t>Boya &amp; Kimyasal</t>
        </is>
      </c>
      <c r="D14" s="10" t="inlineStr">
        <is>
          <t>Adet</t>
        </is>
      </c>
      <c r="E14" s="11" t="n">
        <v>65</v>
      </c>
      <c r="F14" s="11" t="n">
        <v>100</v>
      </c>
      <c r="G14" s="12" t="n">
        <v>30</v>
      </c>
      <c r="H14" s="12" t="n">
        <v>45</v>
      </c>
    </row>
    <row r="15">
      <c r="A15" s="10" t="inlineStr">
        <is>
          <t>BYA-002</t>
        </is>
      </c>
      <c r="B15" s="10" t="inlineStr">
        <is>
          <t>İç Cephe Boya 15 L</t>
        </is>
      </c>
      <c r="C15" s="10" t="inlineStr">
        <is>
          <t>Boya &amp; Kimyasal</t>
        </is>
      </c>
      <c r="D15" s="10" t="inlineStr">
        <is>
          <t>Adet</t>
        </is>
      </c>
      <c r="E15" s="11" t="n">
        <v>1450</v>
      </c>
      <c r="F15" s="11" t="n">
        <v>1950</v>
      </c>
      <c r="G15" s="12" t="n">
        <v>5</v>
      </c>
      <c r="H15" s="12" t="n">
        <v>8</v>
      </c>
    </row>
    <row r="16">
      <c r="A16" s="10" t="inlineStr">
        <is>
          <t>TSS-001</t>
        </is>
      </c>
      <c r="B16" s="10" t="inlineStr">
        <is>
          <t>PPR Boru 20 mm (4 m)</t>
        </is>
      </c>
      <c r="C16" s="10" t="inlineStr">
        <is>
          <t>Sıhhi Tesisat</t>
        </is>
      </c>
      <c r="D16" s="10" t="inlineStr">
        <is>
          <t>Adet</t>
        </is>
      </c>
      <c r="E16" s="11" t="n">
        <v>48</v>
      </c>
      <c r="F16" s="11" t="n">
        <v>75</v>
      </c>
      <c r="G16" s="12" t="n">
        <v>40</v>
      </c>
      <c r="H16" s="12" t="n">
        <v>70</v>
      </c>
    </row>
    <row r="17">
      <c r="A17" s="10" t="n"/>
      <c r="B17" s="10" t="n"/>
      <c r="C17" s="10" t="n"/>
      <c r="D17" s="10" t="n"/>
      <c r="E17" s="11" t="n"/>
      <c r="F17" s="11" t="n"/>
      <c r="G17" s="12" t="n"/>
      <c r="H17" s="12" t="n"/>
    </row>
    <row r="18">
      <c r="A18" s="10" t="n"/>
      <c r="B18" s="10" t="n"/>
      <c r="C18" s="10" t="n"/>
      <c r="D18" s="10" t="n"/>
      <c r="E18" s="11" t="n"/>
      <c r="F18" s="11" t="n"/>
      <c r="G18" s="12" t="n"/>
      <c r="H18" s="12" t="n"/>
    </row>
    <row r="19">
      <c r="A19" s="10" t="n"/>
      <c r="B19" s="10" t="n"/>
      <c r="C19" s="10" t="n"/>
      <c r="D19" s="10" t="n"/>
      <c r="E19" s="11" t="n"/>
      <c r="F19" s="11" t="n"/>
      <c r="G19" s="12" t="n"/>
      <c r="H19" s="12" t="n"/>
    </row>
    <row r="20">
      <c r="A20" s="10" t="n"/>
      <c r="B20" s="10" t="n"/>
      <c r="C20" s="10" t="n"/>
      <c r="D20" s="10" t="n"/>
      <c r="E20" s="11" t="n"/>
      <c r="F20" s="11" t="n"/>
      <c r="G20" s="12" t="n"/>
      <c r="H20" s="12" t="n"/>
    </row>
    <row r="21">
      <c r="A21" s="10" t="n"/>
      <c r="B21" s="10" t="n"/>
      <c r="C21" s="10" t="n"/>
      <c r="D21" s="10" t="n"/>
      <c r="E21" s="11" t="n"/>
      <c r="F21" s="11" t="n"/>
      <c r="G21" s="12" t="n"/>
      <c r="H21" s="12" t="n"/>
    </row>
    <row r="22">
      <c r="A22" s="10" t="n"/>
      <c r="B22" s="10" t="n"/>
      <c r="C22" s="10" t="n"/>
      <c r="D22" s="10" t="n"/>
      <c r="E22" s="11" t="n"/>
      <c r="F22" s="11" t="n"/>
      <c r="G22" s="12" t="n"/>
      <c r="H22" s="12" t="n"/>
    </row>
    <row r="23">
      <c r="A23" s="10" t="n"/>
      <c r="B23" s="10" t="n"/>
      <c r="C23" s="10" t="n"/>
      <c r="D23" s="10" t="n"/>
      <c r="E23" s="11" t="n"/>
      <c r="F23" s="11" t="n"/>
      <c r="G23" s="12" t="n"/>
      <c r="H23" s="12" t="n"/>
    </row>
    <row r="24">
      <c r="A24" s="10" t="n"/>
      <c r="B24" s="10" t="n"/>
      <c r="C24" s="10" t="n"/>
      <c r="D24" s="10" t="n"/>
      <c r="E24" s="11" t="n"/>
      <c r="F24" s="11" t="n"/>
      <c r="G24" s="12" t="n"/>
      <c r="H24" s="12" t="n"/>
    </row>
    <row r="25">
      <c r="A25" s="10" t="n"/>
      <c r="B25" s="10" t="n"/>
      <c r="C25" s="10" t="n"/>
      <c r="D25" s="10" t="n"/>
      <c r="E25" s="11" t="n"/>
      <c r="F25" s="11" t="n"/>
      <c r="G25" s="12" t="n"/>
      <c r="H25" s="12" t="n"/>
    </row>
    <row r="26">
      <c r="A26" s="10" t="n"/>
      <c r="B26" s="10" t="n"/>
      <c r="C26" s="10" t="n"/>
      <c r="D26" s="10" t="n"/>
      <c r="E26" s="11" t="n"/>
      <c r="F26" s="11" t="n"/>
      <c r="G26" s="12" t="n"/>
      <c r="H26" s="12" t="n"/>
    </row>
    <row r="27">
      <c r="A27" s="10" t="n"/>
      <c r="B27" s="10" t="n"/>
      <c r="C27" s="10" t="n"/>
      <c r="D27" s="10" t="n"/>
      <c r="E27" s="11" t="n"/>
      <c r="F27" s="11" t="n"/>
      <c r="G27" s="12" t="n"/>
      <c r="H27" s="12" t="n"/>
    </row>
    <row r="28">
      <c r="A28" s="10" t="n"/>
      <c r="B28" s="10" t="n"/>
      <c r="C28" s="10" t="n"/>
      <c r="D28" s="10" t="n"/>
      <c r="E28" s="11" t="n"/>
      <c r="F28" s="11" t="n"/>
      <c r="G28" s="12" t="n"/>
      <c r="H28" s="12" t="n"/>
    </row>
    <row r="29">
      <c r="A29" s="10" t="n"/>
      <c r="B29" s="10" t="n"/>
      <c r="C29" s="10" t="n"/>
      <c r="D29" s="10" t="n"/>
      <c r="E29" s="11" t="n"/>
      <c r="F29" s="11" t="n"/>
      <c r="G29" s="12" t="n"/>
      <c r="H29" s="12" t="n"/>
    </row>
    <row r="30">
      <c r="A30" s="10" t="n"/>
      <c r="B30" s="10" t="n"/>
      <c r="C30" s="10" t="n"/>
      <c r="D30" s="10" t="n"/>
      <c r="E30" s="11" t="n"/>
      <c r="F30" s="11" t="n"/>
      <c r="G30" s="12" t="n"/>
      <c r="H30" s="12" t="n"/>
    </row>
    <row r="31">
      <c r="A31" s="10" t="n"/>
      <c r="B31" s="10" t="n"/>
      <c r="C31" s="10" t="n"/>
      <c r="D31" s="10" t="n"/>
      <c r="E31" s="11" t="n"/>
      <c r="F31" s="11" t="n"/>
      <c r="G31" s="12" t="n"/>
      <c r="H31" s="12" t="n"/>
    </row>
    <row r="32">
      <c r="A32" s="10" t="n"/>
      <c r="B32" s="10" t="n"/>
      <c r="C32" s="10" t="n"/>
      <c r="D32" s="10" t="n"/>
      <c r="E32" s="11" t="n"/>
      <c r="F32" s="11" t="n"/>
      <c r="G32" s="12" t="n"/>
      <c r="H32" s="12" t="n"/>
    </row>
    <row r="33">
      <c r="A33" s="10" t="n"/>
      <c r="B33" s="10" t="n"/>
      <c r="C33" s="10" t="n"/>
      <c r="D33" s="10" t="n"/>
      <c r="E33" s="11" t="n"/>
      <c r="F33" s="11" t="n"/>
      <c r="G33" s="12" t="n"/>
      <c r="H33" s="12" t="n"/>
    </row>
    <row r="34">
      <c r="A34" s="10" t="n"/>
      <c r="B34" s="10" t="n"/>
      <c r="C34" s="10" t="n"/>
      <c r="D34" s="10" t="n"/>
      <c r="E34" s="11" t="n"/>
      <c r="F34" s="11" t="n"/>
      <c r="G34" s="12" t="n"/>
      <c r="H34" s="12" t="n"/>
    </row>
    <row r="35">
      <c r="A35" s="10" t="n"/>
      <c r="B35" s="10" t="n"/>
      <c r="C35" s="10" t="n"/>
      <c r="D35" s="10" t="n"/>
      <c r="E35" s="11" t="n"/>
      <c r="F35" s="11" t="n"/>
      <c r="G35" s="12" t="n"/>
      <c r="H35" s="12" t="n"/>
    </row>
    <row r="36">
      <c r="A36" s="10" t="n"/>
      <c r="B36" s="10" t="n"/>
      <c r="C36" s="10" t="n"/>
      <c r="D36" s="10" t="n"/>
      <c r="E36" s="11" t="n"/>
      <c r="F36" s="11" t="n"/>
      <c r="G36" s="12" t="n"/>
      <c r="H36" s="12" t="n"/>
    </row>
    <row r="37">
      <c r="A37" s="10" t="n"/>
      <c r="B37" s="10" t="n"/>
      <c r="C37" s="10" t="n"/>
      <c r="D37" s="10" t="n"/>
      <c r="E37" s="11" t="n"/>
      <c r="F37" s="11" t="n"/>
      <c r="G37" s="12" t="n"/>
      <c r="H37" s="12" t="n"/>
    </row>
    <row r="38">
      <c r="A38" s="10" t="n"/>
      <c r="B38" s="10" t="n"/>
      <c r="C38" s="10" t="n"/>
      <c r="D38" s="10" t="n"/>
      <c r="E38" s="11" t="n"/>
      <c r="F38" s="11" t="n"/>
      <c r="G38" s="12" t="n"/>
      <c r="H38" s="12" t="n"/>
    </row>
    <row r="39">
      <c r="A39" s="10" t="n"/>
      <c r="B39" s="10" t="n"/>
      <c r="C39" s="10" t="n"/>
      <c r="D39" s="10" t="n"/>
      <c r="E39" s="11" t="n"/>
      <c r="F39" s="11" t="n"/>
      <c r="G39" s="12" t="n"/>
      <c r="H39" s="12" t="n"/>
    </row>
    <row r="40">
      <c r="A40" s="10" t="n"/>
      <c r="B40" s="10" t="n"/>
      <c r="C40" s="10" t="n"/>
      <c r="D40" s="10" t="n"/>
      <c r="E40" s="11" t="n"/>
      <c r="F40" s="11" t="n"/>
      <c r="G40" s="12" t="n"/>
      <c r="H40" s="12" t="n"/>
    </row>
    <row r="41">
      <c r="A41" s="10" t="n"/>
      <c r="B41" s="10" t="n"/>
      <c r="C41" s="10" t="n"/>
      <c r="D41" s="10" t="n"/>
      <c r="E41" s="11" t="n"/>
      <c r="F41" s="11" t="n"/>
      <c r="G41" s="12" t="n"/>
      <c r="H41" s="12" t="n"/>
    </row>
    <row r="42">
      <c r="A42" s="10" t="n"/>
      <c r="B42" s="10" t="n"/>
      <c r="C42" s="10" t="n"/>
      <c r="D42" s="10" t="n"/>
      <c r="E42" s="11" t="n"/>
      <c r="F42" s="11" t="n"/>
      <c r="G42" s="12" t="n"/>
      <c r="H42" s="12" t="n"/>
    </row>
    <row r="43">
      <c r="A43" s="10" t="n"/>
      <c r="B43" s="10" t="n"/>
      <c r="C43" s="10" t="n"/>
      <c r="D43" s="10" t="n"/>
      <c r="E43" s="11" t="n"/>
      <c r="F43" s="11" t="n"/>
      <c r="G43" s="12" t="n"/>
      <c r="H43" s="12" t="n"/>
    </row>
    <row r="44">
      <c r="A44" s="10" t="n"/>
      <c r="B44" s="10" t="n"/>
      <c r="C44" s="10" t="n"/>
      <c r="D44" s="10" t="n"/>
      <c r="E44" s="11" t="n"/>
      <c r="F44" s="11" t="n"/>
      <c r="G44" s="12" t="n"/>
      <c r="H44" s="12" t="n"/>
    </row>
    <row r="45">
      <c r="A45" s="10" t="n"/>
      <c r="B45" s="10" t="n"/>
      <c r="C45" s="10" t="n"/>
      <c r="D45" s="10" t="n"/>
      <c r="E45" s="11" t="n"/>
      <c r="F45" s="11" t="n"/>
      <c r="G45" s="12" t="n"/>
      <c r="H45" s="12" t="n"/>
    </row>
    <row r="46">
      <c r="A46" s="10" t="n"/>
      <c r="B46" s="10" t="n"/>
      <c r="C46" s="10" t="n"/>
      <c r="D46" s="10" t="n"/>
      <c r="E46" s="11" t="n"/>
      <c r="F46" s="11" t="n"/>
      <c r="G46" s="12" t="n"/>
      <c r="H46" s="12" t="n"/>
    </row>
    <row r="47">
      <c r="A47" s="10" t="n"/>
      <c r="B47" s="10" t="n"/>
      <c r="C47" s="10" t="n"/>
      <c r="D47" s="10" t="n"/>
      <c r="E47" s="11" t="n"/>
      <c r="F47" s="11" t="n"/>
      <c r="G47" s="12" t="n"/>
      <c r="H47" s="12" t="n"/>
    </row>
    <row r="48">
      <c r="A48" s="10" t="n"/>
      <c r="B48" s="10" t="n"/>
      <c r="C48" s="10" t="n"/>
      <c r="D48" s="10" t="n"/>
      <c r="E48" s="11" t="n"/>
      <c r="F48" s="11" t="n"/>
      <c r="G48" s="12" t="n"/>
      <c r="H48" s="12" t="n"/>
    </row>
    <row r="49">
      <c r="A49" s="10" t="n"/>
      <c r="B49" s="10" t="n"/>
      <c r="C49" s="10" t="n"/>
      <c r="D49" s="10" t="n"/>
      <c r="E49" s="11" t="n"/>
      <c r="F49" s="11" t="n"/>
      <c r="G49" s="12" t="n"/>
      <c r="H49" s="12" t="n"/>
    </row>
    <row r="50">
      <c r="A50" s="10" t="n"/>
      <c r="B50" s="10" t="n"/>
      <c r="C50" s="10" t="n"/>
      <c r="D50" s="10" t="n"/>
      <c r="E50" s="11" t="n"/>
      <c r="F50" s="11" t="n"/>
      <c r="G50" s="12" t="n"/>
      <c r="H50" s="12" t="n"/>
    </row>
    <row r="51">
      <c r="A51" s="10" t="n"/>
      <c r="B51" s="10" t="n"/>
      <c r="C51" s="10" t="n"/>
      <c r="D51" s="10" t="n"/>
      <c r="E51" s="11" t="n"/>
      <c r="F51" s="11" t="n"/>
      <c r="G51" s="12" t="n"/>
      <c r="H51" s="12" t="n"/>
    </row>
    <row r="52">
      <c r="A52" s="10" t="n"/>
      <c r="B52" s="10" t="n"/>
      <c r="C52" s="10" t="n"/>
      <c r="D52" s="10" t="n"/>
      <c r="E52" s="11" t="n"/>
      <c r="F52" s="11" t="n"/>
      <c r="G52" s="12" t="n"/>
      <c r="H52" s="12" t="n"/>
    </row>
    <row r="53">
      <c r="A53" s="10" t="n"/>
      <c r="B53" s="10" t="n"/>
      <c r="C53" s="10" t="n"/>
      <c r="D53" s="10" t="n"/>
      <c r="E53" s="11" t="n"/>
      <c r="F53" s="11" t="n"/>
      <c r="G53" s="12" t="n"/>
      <c r="H53" s="12" t="n"/>
    </row>
    <row r="54">
      <c r="A54" s="10" t="n"/>
      <c r="B54" s="10" t="n"/>
      <c r="C54" s="10" t="n"/>
      <c r="D54" s="10" t="n"/>
      <c r="E54" s="11" t="n"/>
      <c r="F54" s="11" t="n"/>
      <c r="G54" s="12" t="n"/>
      <c r="H54" s="12" t="n"/>
    </row>
    <row r="55">
      <c r="A55" s="10" t="n"/>
      <c r="B55" s="10" t="n"/>
      <c r="C55" s="10" t="n"/>
      <c r="D55" s="10" t="n"/>
      <c r="E55" s="11" t="n"/>
      <c r="F55" s="11" t="n"/>
      <c r="G55" s="12" t="n"/>
      <c r="H55" s="12" t="n"/>
    </row>
    <row r="56">
      <c r="A56" s="10" t="n"/>
      <c r="B56" s="10" t="n"/>
      <c r="C56" s="10" t="n"/>
      <c r="D56" s="10" t="n"/>
      <c r="E56" s="11" t="n"/>
      <c r="F56" s="11" t="n"/>
      <c r="G56" s="12" t="n"/>
      <c r="H56" s="12" t="n"/>
    </row>
    <row r="57">
      <c r="A57" s="10" t="n"/>
      <c r="B57" s="10" t="n"/>
      <c r="C57" s="10" t="n"/>
      <c r="D57" s="10" t="n"/>
      <c r="E57" s="11" t="n"/>
      <c r="F57" s="11" t="n"/>
      <c r="G57" s="12" t="n"/>
      <c r="H57" s="12" t="n"/>
    </row>
    <row r="58">
      <c r="A58" s="10" t="n"/>
      <c r="B58" s="10" t="n"/>
      <c r="C58" s="10" t="n"/>
      <c r="D58" s="10" t="n"/>
      <c r="E58" s="11" t="n"/>
      <c r="F58" s="11" t="n"/>
      <c r="G58" s="12" t="n"/>
      <c r="H58" s="12" t="n"/>
    </row>
    <row r="59">
      <c r="A59" s="10" t="n"/>
      <c r="B59" s="10" t="n"/>
      <c r="C59" s="10" t="n"/>
      <c r="D59" s="10" t="n"/>
      <c r="E59" s="11" t="n"/>
      <c r="F59" s="11" t="n"/>
      <c r="G59" s="12" t="n"/>
      <c r="H59" s="12" t="n"/>
    </row>
    <row r="60">
      <c r="A60" s="10" t="n"/>
      <c r="B60" s="10" t="n"/>
      <c r="C60" s="10" t="n"/>
      <c r="D60" s="10" t="n"/>
      <c r="E60" s="11" t="n"/>
      <c r="F60" s="11" t="n"/>
      <c r="G60" s="12" t="n"/>
      <c r="H60" s="12" t="n"/>
    </row>
    <row r="61">
      <c r="A61" s="10" t="n"/>
      <c r="B61" s="10" t="n"/>
      <c r="C61" s="10" t="n"/>
      <c r="D61" s="10" t="n"/>
      <c r="E61" s="11" t="n"/>
      <c r="F61" s="11" t="n"/>
      <c r="G61" s="12" t="n"/>
      <c r="H61" s="12" t="n"/>
    </row>
    <row r="62">
      <c r="A62" s="10" t="n"/>
      <c r="B62" s="10" t="n"/>
      <c r="C62" s="10" t="n"/>
      <c r="D62" s="10" t="n"/>
      <c r="E62" s="11" t="n"/>
      <c r="F62" s="11" t="n"/>
      <c r="G62" s="12" t="n"/>
      <c r="H62" s="12" t="n"/>
    </row>
    <row r="63">
      <c r="A63" s="10" t="n"/>
      <c r="B63" s="10" t="n"/>
      <c r="C63" s="10" t="n"/>
      <c r="D63" s="10" t="n"/>
      <c r="E63" s="11" t="n"/>
      <c r="F63" s="11" t="n"/>
      <c r="G63" s="12" t="n"/>
      <c r="H63" s="12" t="n"/>
    </row>
    <row r="64">
      <c r="A64" s="10" t="n"/>
      <c r="B64" s="10" t="n"/>
      <c r="C64" s="10" t="n"/>
      <c r="D64" s="10" t="n"/>
      <c r="E64" s="11" t="n"/>
      <c r="F64" s="11" t="n"/>
      <c r="G64" s="12" t="n"/>
      <c r="H64" s="12" t="n"/>
    </row>
    <row r="65">
      <c r="A65" s="10" t="n"/>
      <c r="B65" s="10" t="n"/>
      <c r="C65" s="10" t="n"/>
      <c r="D65" s="10" t="n"/>
      <c r="E65" s="11" t="n"/>
      <c r="F65" s="11" t="n"/>
      <c r="G65" s="12" t="n"/>
      <c r="H65" s="12" t="n"/>
    </row>
    <row r="66">
      <c r="A66" s="10" t="n"/>
      <c r="B66" s="10" t="n"/>
      <c r="C66" s="10" t="n"/>
      <c r="D66" s="10" t="n"/>
      <c r="E66" s="11" t="n"/>
      <c r="F66" s="11" t="n"/>
      <c r="G66" s="12" t="n"/>
      <c r="H66" s="12" t="n"/>
    </row>
    <row r="67">
      <c r="A67" s="10" t="n"/>
      <c r="B67" s="10" t="n"/>
      <c r="C67" s="10" t="n"/>
      <c r="D67" s="10" t="n"/>
      <c r="E67" s="11" t="n"/>
      <c r="F67" s="11" t="n"/>
      <c r="G67" s="12" t="n"/>
      <c r="H67" s="12" t="n"/>
    </row>
    <row r="68">
      <c r="A68" s="10" t="n"/>
      <c r="B68" s="10" t="n"/>
      <c r="C68" s="10" t="n"/>
      <c r="D68" s="10" t="n"/>
      <c r="E68" s="11" t="n"/>
      <c r="F68" s="11" t="n"/>
      <c r="G68" s="12" t="n"/>
      <c r="H68" s="12" t="n"/>
    </row>
    <row r="69">
      <c r="A69" s="10" t="n"/>
      <c r="B69" s="10" t="n"/>
      <c r="C69" s="10" t="n"/>
      <c r="D69" s="10" t="n"/>
      <c r="E69" s="11" t="n"/>
      <c r="F69" s="11" t="n"/>
      <c r="G69" s="12" t="n"/>
      <c r="H69" s="12" t="n"/>
    </row>
    <row r="70">
      <c r="A70" s="10" t="n"/>
      <c r="B70" s="10" t="n"/>
      <c r="C70" s="10" t="n"/>
      <c r="D70" s="10" t="n"/>
      <c r="E70" s="11" t="n"/>
      <c r="F70" s="11" t="n"/>
      <c r="G70" s="12" t="n"/>
      <c r="H70" s="12" t="n"/>
    </row>
    <row r="71">
      <c r="A71" s="10" t="n"/>
      <c r="B71" s="10" t="n"/>
      <c r="C71" s="10" t="n"/>
      <c r="D71" s="10" t="n"/>
      <c r="E71" s="11" t="n"/>
      <c r="F71" s="11" t="n"/>
      <c r="G71" s="12" t="n"/>
      <c r="H71" s="12" t="n"/>
    </row>
    <row r="72">
      <c r="A72" s="10" t="n"/>
      <c r="B72" s="10" t="n"/>
      <c r="C72" s="10" t="n"/>
      <c r="D72" s="10" t="n"/>
      <c r="E72" s="11" t="n"/>
      <c r="F72" s="11" t="n"/>
      <c r="G72" s="12" t="n"/>
      <c r="H72" s="12" t="n"/>
    </row>
    <row r="73">
      <c r="A73" s="10" t="n"/>
      <c r="B73" s="10" t="n"/>
      <c r="C73" s="10" t="n"/>
      <c r="D73" s="10" t="n"/>
      <c r="E73" s="11" t="n"/>
      <c r="F73" s="11" t="n"/>
      <c r="G73" s="12" t="n"/>
      <c r="H73" s="12" t="n"/>
    </row>
    <row r="74">
      <c r="A74" s="10" t="n"/>
      <c r="B74" s="10" t="n"/>
      <c r="C74" s="10" t="n"/>
      <c r="D74" s="10" t="n"/>
      <c r="E74" s="11" t="n"/>
      <c r="F74" s="11" t="n"/>
      <c r="G74" s="12" t="n"/>
      <c r="H74" s="12" t="n"/>
    </row>
    <row r="75">
      <c r="A75" s="10" t="n"/>
      <c r="B75" s="10" t="n"/>
      <c r="C75" s="10" t="n"/>
      <c r="D75" s="10" t="n"/>
      <c r="E75" s="11" t="n"/>
      <c r="F75" s="11" t="n"/>
      <c r="G75" s="12" t="n"/>
      <c r="H75" s="12" t="n"/>
    </row>
    <row r="76">
      <c r="A76" s="10" t="n"/>
      <c r="B76" s="10" t="n"/>
      <c r="C76" s="10" t="n"/>
      <c r="D76" s="10" t="n"/>
      <c r="E76" s="11" t="n"/>
      <c r="F76" s="11" t="n"/>
      <c r="G76" s="12" t="n"/>
      <c r="H76" s="12" t="n"/>
    </row>
    <row r="77">
      <c r="A77" s="10" t="n"/>
      <c r="B77" s="10" t="n"/>
      <c r="C77" s="10" t="n"/>
      <c r="D77" s="10" t="n"/>
      <c r="E77" s="11" t="n"/>
      <c r="F77" s="11" t="n"/>
      <c r="G77" s="12" t="n"/>
      <c r="H77" s="12" t="n"/>
    </row>
    <row r="78">
      <c r="A78" s="10" t="n"/>
      <c r="B78" s="10" t="n"/>
      <c r="C78" s="10" t="n"/>
      <c r="D78" s="10" t="n"/>
      <c r="E78" s="11" t="n"/>
      <c r="F78" s="11" t="n"/>
      <c r="G78" s="12" t="n"/>
      <c r="H78" s="12" t="n"/>
    </row>
    <row r="79">
      <c r="A79" s="10" t="n"/>
      <c r="B79" s="10" t="n"/>
      <c r="C79" s="10" t="n"/>
      <c r="D79" s="10" t="n"/>
      <c r="E79" s="11" t="n"/>
      <c r="F79" s="11" t="n"/>
      <c r="G79" s="12" t="n"/>
      <c r="H79" s="12" t="n"/>
    </row>
    <row r="80">
      <c r="A80" s="10" t="n"/>
      <c r="B80" s="10" t="n"/>
      <c r="C80" s="10" t="n"/>
      <c r="D80" s="10" t="n"/>
      <c r="E80" s="11" t="n"/>
      <c r="F80" s="11" t="n"/>
      <c r="G80" s="12" t="n"/>
      <c r="H80" s="12" t="n"/>
    </row>
    <row r="81">
      <c r="A81" s="10" t="n"/>
      <c r="B81" s="10" t="n"/>
      <c r="C81" s="10" t="n"/>
      <c r="D81" s="10" t="n"/>
      <c r="E81" s="11" t="n"/>
      <c r="F81" s="11" t="n"/>
      <c r="G81" s="12" t="n"/>
      <c r="H81" s="12" t="n"/>
    </row>
    <row r="82">
      <c r="A82" s="10" t="n"/>
      <c r="B82" s="10" t="n"/>
      <c r="C82" s="10" t="n"/>
      <c r="D82" s="10" t="n"/>
      <c r="E82" s="11" t="n"/>
      <c r="F82" s="11" t="n"/>
      <c r="G82" s="12" t="n"/>
      <c r="H82" s="12" t="n"/>
    </row>
    <row r="83">
      <c r="A83" s="10" t="n"/>
      <c r="B83" s="10" t="n"/>
      <c r="C83" s="10" t="n"/>
      <c r="D83" s="10" t="n"/>
      <c r="E83" s="11" t="n"/>
      <c r="F83" s="11" t="n"/>
      <c r="G83" s="12" t="n"/>
      <c r="H83" s="12" t="n"/>
    </row>
    <row r="84">
      <c r="A84" s="10" t="n"/>
      <c r="B84" s="10" t="n"/>
      <c r="C84" s="10" t="n"/>
      <c r="D84" s="10" t="n"/>
      <c r="E84" s="11" t="n"/>
      <c r="F84" s="11" t="n"/>
      <c r="G84" s="12" t="n"/>
      <c r="H84" s="12" t="n"/>
    </row>
    <row r="85">
      <c r="A85" s="10" t="n"/>
      <c r="B85" s="10" t="n"/>
      <c r="C85" s="10" t="n"/>
      <c r="D85" s="10" t="n"/>
      <c r="E85" s="11" t="n"/>
      <c r="F85" s="11" t="n"/>
      <c r="G85" s="12" t="n"/>
      <c r="H85" s="12" t="n"/>
    </row>
    <row r="86">
      <c r="A86" s="10" t="n"/>
      <c r="B86" s="10" t="n"/>
      <c r="C86" s="10" t="n"/>
      <c r="D86" s="10" t="n"/>
      <c r="E86" s="11" t="n"/>
      <c r="F86" s="11" t="n"/>
      <c r="G86" s="12" t="n"/>
      <c r="H86" s="12" t="n"/>
    </row>
    <row r="87">
      <c r="A87" s="10" t="n"/>
      <c r="B87" s="10" t="n"/>
      <c r="C87" s="10" t="n"/>
      <c r="D87" s="10" t="n"/>
      <c r="E87" s="11" t="n"/>
      <c r="F87" s="11" t="n"/>
      <c r="G87" s="12" t="n"/>
      <c r="H87" s="12" t="n"/>
    </row>
    <row r="88">
      <c r="A88" s="10" t="n"/>
      <c r="B88" s="10" t="n"/>
      <c r="C88" s="10" t="n"/>
      <c r="D88" s="10" t="n"/>
      <c r="E88" s="11" t="n"/>
      <c r="F88" s="11" t="n"/>
      <c r="G88" s="12" t="n"/>
      <c r="H88" s="12" t="n"/>
    </row>
    <row r="89">
      <c r="A89" s="10" t="n"/>
      <c r="B89" s="10" t="n"/>
      <c r="C89" s="10" t="n"/>
      <c r="D89" s="10" t="n"/>
      <c r="E89" s="11" t="n"/>
      <c r="F89" s="11" t="n"/>
      <c r="G89" s="12" t="n"/>
      <c r="H89" s="12" t="n"/>
    </row>
    <row r="90">
      <c r="A90" s="10" t="n"/>
      <c r="B90" s="10" t="n"/>
      <c r="C90" s="10" t="n"/>
      <c r="D90" s="10" t="n"/>
      <c r="E90" s="11" t="n"/>
      <c r="F90" s="11" t="n"/>
      <c r="G90" s="12" t="n"/>
      <c r="H90" s="12" t="n"/>
    </row>
    <row r="91">
      <c r="A91" s="10" t="n"/>
      <c r="B91" s="10" t="n"/>
      <c r="C91" s="10" t="n"/>
      <c r="D91" s="10" t="n"/>
      <c r="E91" s="11" t="n"/>
      <c r="F91" s="11" t="n"/>
      <c r="G91" s="12" t="n"/>
      <c r="H91" s="12" t="n"/>
    </row>
    <row r="92">
      <c r="A92" s="10" t="n"/>
      <c r="B92" s="10" t="n"/>
      <c r="C92" s="10" t="n"/>
      <c r="D92" s="10" t="n"/>
      <c r="E92" s="11" t="n"/>
      <c r="F92" s="11" t="n"/>
      <c r="G92" s="12" t="n"/>
      <c r="H92" s="12" t="n"/>
    </row>
    <row r="93">
      <c r="A93" s="10" t="n"/>
      <c r="B93" s="10" t="n"/>
      <c r="C93" s="10" t="n"/>
      <c r="D93" s="10" t="n"/>
      <c r="E93" s="11" t="n"/>
      <c r="F93" s="11" t="n"/>
      <c r="G93" s="12" t="n"/>
      <c r="H93" s="12" t="n"/>
    </row>
    <row r="94">
      <c r="A94" s="10" t="n"/>
      <c r="B94" s="10" t="n"/>
      <c r="C94" s="10" t="n"/>
      <c r="D94" s="10" t="n"/>
      <c r="E94" s="11" t="n"/>
      <c r="F94" s="11" t="n"/>
      <c r="G94" s="12" t="n"/>
      <c r="H94" s="12" t="n"/>
    </row>
    <row r="95">
      <c r="A95" s="10" t="n"/>
      <c r="B95" s="10" t="n"/>
      <c r="C95" s="10" t="n"/>
      <c r="D95" s="10" t="n"/>
      <c r="E95" s="11" t="n"/>
      <c r="F95" s="11" t="n"/>
      <c r="G95" s="12" t="n"/>
      <c r="H95" s="12" t="n"/>
    </row>
    <row r="96">
      <c r="A96" s="10" t="n"/>
      <c r="B96" s="10" t="n"/>
      <c r="C96" s="10" t="n"/>
      <c r="D96" s="10" t="n"/>
      <c r="E96" s="11" t="n"/>
      <c r="F96" s="11" t="n"/>
      <c r="G96" s="12" t="n"/>
      <c r="H96" s="12" t="n"/>
    </row>
    <row r="97">
      <c r="A97" s="10" t="n"/>
      <c r="B97" s="10" t="n"/>
      <c r="C97" s="10" t="n"/>
      <c r="D97" s="10" t="n"/>
      <c r="E97" s="11" t="n"/>
      <c r="F97" s="11" t="n"/>
      <c r="G97" s="12" t="n"/>
      <c r="H97" s="12" t="n"/>
    </row>
    <row r="98">
      <c r="A98" s="10" t="n"/>
      <c r="B98" s="10" t="n"/>
      <c r="C98" s="10" t="n"/>
      <c r="D98" s="10" t="n"/>
      <c r="E98" s="11" t="n"/>
      <c r="F98" s="11" t="n"/>
      <c r="G98" s="12" t="n"/>
      <c r="H98" s="12" t="n"/>
    </row>
    <row r="99">
      <c r="A99" s="10" t="n"/>
      <c r="B99" s="10" t="n"/>
      <c r="C99" s="10" t="n"/>
      <c r="D99" s="10" t="n"/>
      <c r="E99" s="11" t="n"/>
      <c r="F99" s="11" t="n"/>
      <c r="G99" s="12" t="n"/>
      <c r="H99" s="12" t="n"/>
    </row>
    <row r="100">
      <c r="A100" s="10" t="n"/>
      <c r="B100" s="10" t="n"/>
      <c r="C100" s="10" t="n"/>
      <c r="D100" s="10" t="n"/>
      <c r="E100" s="11" t="n"/>
      <c r="F100" s="11" t="n"/>
      <c r="G100" s="12" t="n"/>
      <c r="H100" s="12" t="n"/>
    </row>
    <row r="101">
      <c r="A101" s="10" t="n"/>
      <c r="B101" s="10" t="n"/>
      <c r="C101" s="10" t="n"/>
      <c r="D101" s="10" t="n"/>
      <c r="E101" s="11" t="n"/>
      <c r="F101" s="11" t="n"/>
      <c r="G101" s="12" t="n"/>
      <c r="H101" s="12" t="n"/>
    </row>
    <row r="102">
      <c r="A102" s="10" t="n"/>
      <c r="B102" s="10" t="n"/>
      <c r="C102" s="10" t="n"/>
      <c r="D102" s="10" t="n"/>
      <c r="E102" s="11" t="n"/>
      <c r="F102" s="11" t="n"/>
      <c r="G102" s="12" t="n"/>
      <c r="H102" s="12" t="n"/>
    </row>
    <row r="103">
      <c r="A103" s="10" t="n"/>
      <c r="B103" s="10" t="n"/>
      <c r="C103" s="10" t="n"/>
      <c r="D103" s="10" t="n"/>
      <c r="E103" s="11" t="n"/>
      <c r="F103" s="11" t="n"/>
      <c r="G103" s="12" t="n"/>
      <c r="H103" s="12" t="n"/>
    </row>
    <row r="104">
      <c r="A104" s="10" t="n"/>
      <c r="B104" s="10" t="n"/>
      <c r="C104" s="10" t="n"/>
      <c r="D104" s="10" t="n"/>
      <c r="E104" s="11" t="n"/>
      <c r="F104" s="11" t="n"/>
      <c r="G104" s="12" t="n"/>
      <c r="H104" s="12" t="n"/>
    </row>
    <row r="105">
      <c r="A105" s="10" t="n"/>
      <c r="B105" s="10" t="n"/>
      <c r="C105" s="10" t="n"/>
      <c r="D105" s="10" t="n"/>
      <c r="E105" s="11" t="n"/>
      <c r="F105" s="11" t="n"/>
      <c r="G105" s="12" t="n"/>
      <c r="H105" s="12" t="n"/>
    </row>
    <row r="106">
      <c r="A106" s="10" t="n"/>
      <c r="B106" s="10" t="n"/>
      <c r="C106" s="10" t="n"/>
      <c r="D106" s="10" t="n"/>
      <c r="E106" s="11" t="n"/>
      <c r="F106" s="11" t="n"/>
      <c r="G106" s="12" t="n"/>
      <c r="H106" s="12" t="n"/>
    </row>
    <row r="107">
      <c r="A107" s="10" t="n"/>
      <c r="B107" s="10" t="n"/>
      <c r="C107" s="10" t="n"/>
      <c r="D107" s="10" t="n"/>
      <c r="E107" s="11" t="n"/>
      <c r="F107" s="11" t="n"/>
      <c r="G107" s="12" t="n"/>
      <c r="H107" s="12" t="n"/>
    </row>
    <row r="108">
      <c r="A108" s="10" t="n"/>
      <c r="B108" s="10" t="n"/>
      <c r="C108" s="10" t="n"/>
      <c r="D108" s="10" t="n"/>
      <c r="E108" s="11" t="n"/>
      <c r="F108" s="11" t="n"/>
      <c r="G108" s="12" t="n"/>
      <c r="H108" s="12" t="n"/>
    </row>
    <row r="109">
      <c r="A109" s="10" t="n"/>
      <c r="B109" s="10" t="n"/>
      <c r="C109" s="10" t="n"/>
      <c r="D109" s="10" t="n"/>
      <c r="E109" s="11" t="n"/>
      <c r="F109" s="11" t="n"/>
      <c r="G109" s="12" t="n"/>
      <c r="H109" s="12" t="n"/>
    </row>
    <row r="110">
      <c r="A110" s="10" t="n"/>
      <c r="B110" s="10" t="n"/>
      <c r="C110" s="10" t="n"/>
      <c r="D110" s="10" t="n"/>
      <c r="E110" s="11" t="n"/>
      <c r="F110" s="11" t="n"/>
      <c r="G110" s="12" t="n"/>
      <c r="H110" s="12" t="n"/>
    </row>
    <row r="111">
      <c r="A111" s="10" t="n"/>
      <c r="B111" s="10" t="n"/>
      <c r="C111" s="10" t="n"/>
      <c r="D111" s="10" t="n"/>
      <c r="E111" s="11" t="n"/>
      <c r="F111" s="11" t="n"/>
      <c r="G111" s="12" t="n"/>
      <c r="H111" s="12" t="n"/>
    </row>
    <row r="112">
      <c r="A112" s="10" t="n"/>
      <c r="B112" s="10" t="n"/>
      <c r="C112" s="10" t="n"/>
      <c r="D112" s="10" t="n"/>
      <c r="E112" s="11" t="n"/>
      <c r="F112" s="11" t="n"/>
      <c r="G112" s="12" t="n"/>
      <c r="H112" s="12" t="n"/>
    </row>
    <row r="113">
      <c r="A113" s="10" t="n"/>
      <c r="B113" s="10" t="n"/>
      <c r="C113" s="10" t="n"/>
      <c r="D113" s="10" t="n"/>
      <c r="E113" s="11" t="n"/>
      <c r="F113" s="11" t="n"/>
      <c r="G113" s="12" t="n"/>
      <c r="H113" s="12" t="n"/>
    </row>
    <row r="114">
      <c r="A114" s="10" t="n"/>
      <c r="B114" s="10" t="n"/>
      <c r="C114" s="10" t="n"/>
      <c r="D114" s="10" t="n"/>
      <c r="E114" s="11" t="n"/>
      <c r="F114" s="11" t="n"/>
      <c r="G114" s="12" t="n"/>
      <c r="H114" s="12" t="n"/>
    </row>
    <row r="115">
      <c r="A115" s="10" t="n"/>
      <c r="B115" s="10" t="n"/>
      <c r="C115" s="10" t="n"/>
      <c r="D115" s="10" t="n"/>
      <c r="E115" s="11" t="n"/>
      <c r="F115" s="11" t="n"/>
      <c r="G115" s="12" t="n"/>
      <c r="H115" s="12" t="n"/>
    </row>
    <row r="116">
      <c r="A116" s="10" t="n"/>
      <c r="B116" s="10" t="n"/>
      <c r="C116" s="10" t="n"/>
      <c r="D116" s="10" t="n"/>
      <c r="E116" s="11" t="n"/>
      <c r="F116" s="11" t="n"/>
      <c r="G116" s="12" t="n"/>
      <c r="H116" s="12" t="n"/>
    </row>
    <row r="117">
      <c r="A117" s="10" t="n"/>
      <c r="B117" s="10" t="n"/>
      <c r="C117" s="10" t="n"/>
      <c r="D117" s="10" t="n"/>
      <c r="E117" s="11" t="n"/>
      <c r="F117" s="11" t="n"/>
      <c r="G117" s="12" t="n"/>
      <c r="H117" s="12" t="n"/>
    </row>
    <row r="118">
      <c r="A118" s="10" t="n"/>
      <c r="B118" s="10" t="n"/>
      <c r="C118" s="10" t="n"/>
      <c r="D118" s="10" t="n"/>
      <c r="E118" s="11" t="n"/>
      <c r="F118" s="11" t="n"/>
      <c r="G118" s="12" t="n"/>
      <c r="H118" s="12" t="n"/>
    </row>
    <row r="119">
      <c r="A119" s="10" t="n"/>
      <c r="B119" s="10" t="n"/>
      <c r="C119" s="10" t="n"/>
      <c r="D119" s="10" t="n"/>
      <c r="E119" s="11" t="n"/>
      <c r="F119" s="11" t="n"/>
      <c r="G119" s="12" t="n"/>
      <c r="H119" s="12" t="n"/>
    </row>
    <row r="120">
      <c r="A120" s="10" t="n"/>
      <c r="B120" s="10" t="n"/>
      <c r="C120" s="10" t="n"/>
      <c r="D120" s="10" t="n"/>
      <c r="E120" s="11" t="n"/>
      <c r="F120" s="11" t="n"/>
      <c r="G120" s="12" t="n"/>
      <c r="H120" s="12" t="n"/>
    </row>
    <row r="121">
      <c r="A121" s="10" t="n"/>
      <c r="B121" s="10" t="n"/>
      <c r="C121" s="10" t="n"/>
      <c r="D121" s="10" t="n"/>
      <c r="E121" s="11" t="n"/>
      <c r="F121" s="11" t="n"/>
      <c r="G121" s="12" t="n"/>
      <c r="H121" s="12" t="n"/>
    </row>
    <row r="122">
      <c r="A122" s="10" t="n"/>
      <c r="B122" s="10" t="n"/>
      <c r="C122" s="10" t="n"/>
      <c r="D122" s="10" t="n"/>
      <c r="E122" s="11" t="n"/>
      <c r="F122" s="11" t="n"/>
      <c r="G122" s="12" t="n"/>
      <c r="H122" s="12" t="n"/>
    </row>
    <row r="123">
      <c r="A123" s="10" t="n"/>
      <c r="B123" s="10" t="n"/>
      <c r="C123" s="10" t="n"/>
      <c r="D123" s="10" t="n"/>
      <c r="E123" s="11" t="n"/>
      <c r="F123" s="11" t="n"/>
      <c r="G123" s="12" t="n"/>
      <c r="H123" s="12" t="n"/>
    </row>
    <row r="124">
      <c r="A124" s="10" t="n"/>
      <c r="B124" s="10" t="n"/>
      <c r="C124" s="10" t="n"/>
      <c r="D124" s="10" t="n"/>
      <c r="E124" s="11" t="n"/>
      <c r="F124" s="11" t="n"/>
      <c r="G124" s="12" t="n"/>
      <c r="H124" s="12" t="n"/>
    </row>
    <row r="125">
      <c r="A125" s="10" t="n"/>
      <c r="B125" s="10" t="n"/>
      <c r="C125" s="10" t="n"/>
      <c r="D125" s="10" t="n"/>
      <c r="E125" s="11" t="n"/>
      <c r="F125" s="11" t="n"/>
      <c r="G125" s="12" t="n"/>
      <c r="H125" s="12" t="n"/>
    </row>
    <row r="126">
      <c r="A126" s="10" t="n"/>
      <c r="B126" s="10" t="n"/>
      <c r="C126" s="10" t="n"/>
      <c r="D126" s="10" t="n"/>
      <c r="E126" s="11" t="n"/>
      <c r="F126" s="11" t="n"/>
      <c r="G126" s="12" t="n"/>
      <c r="H126" s="12" t="n"/>
    </row>
    <row r="127">
      <c r="A127" s="10" t="n"/>
      <c r="B127" s="10" t="n"/>
      <c r="C127" s="10" t="n"/>
      <c r="D127" s="10" t="n"/>
      <c r="E127" s="11" t="n"/>
      <c r="F127" s="11" t="n"/>
      <c r="G127" s="12" t="n"/>
      <c r="H127" s="12" t="n"/>
    </row>
    <row r="128">
      <c r="A128" s="10" t="n"/>
      <c r="B128" s="10" t="n"/>
      <c r="C128" s="10" t="n"/>
      <c r="D128" s="10" t="n"/>
      <c r="E128" s="11" t="n"/>
      <c r="F128" s="11" t="n"/>
      <c r="G128" s="12" t="n"/>
      <c r="H128" s="12" t="n"/>
    </row>
    <row r="129">
      <c r="A129" s="10" t="n"/>
      <c r="B129" s="10" t="n"/>
      <c r="C129" s="10" t="n"/>
      <c r="D129" s="10" t="n"/>
      <c r="E129" s="11" t="n"/>
      <c r="F129" s="11" t="n"/>
      <c r="G129" s="12" t="n"/>
      <c r="H129" s="12" t="n"/>
    </row>
    <row r="130">
      <c r="A130" s="10" t="n"/>
      <c r="B130" s="10" t="n"/>
      <c r="C130" s="10" t="n"/>
      <c r="D130" s="10" t="n"/>
      <c r="E130" s="11" t="n"/>
      <c r="F130" s="11" t="n"/>
      <c r="G130" s="12" t="n"/>
      <c r="H130" s="12" t="n"/>
    </row>
    <row r="131">
      <c r="A131" s="10" t="n"/>
      <c r="B131" s="10" t="n"/>
      <c r="C131" s="10" t="n"/>
      <c r="D131" s="10" t="n"/>
      <c r="E131" s="11" t="n"/>
      <c r="F131" s="11" t="n"/>
      <c r="G131" s="12" t="n"/>
      <c r="H131" s="12" t="n"/>
    </row>
    <row r="132">
      <c r="A132" s="10" t="n"/>
      <c r="B132" s="10" t="n"/>
      <c r="C132" s="10" t="n"/>
      <c r="D132" s="10" t="n"/>
      <c r="E132" s="11" t="n"/>
      <c r="F132" s="11" t="n"/>
      <c r="G132" s="12" t="n"/>
      <c r="H132" s="12" t="n"/>
    </row>
    <row r="133">
      <c r="A133" s="10" t="n"/>
      <c r="B133" s="10" t="n"/>
      <c r="C133" s="10" t="n"/>
      <c r="D133" s="10" t="n"/>
      <c r="E133" s="11" t="n"/>
      <c r="F133" s="11" t="n"/>
      <c r="G133" s="12" t="n"/>
      <c r="H133" s="12" t="n"/>
    </row>
    <row r="134">
      <c r="A134" s="10" t="n"/>
      <c r="B134" s="10" t="n"/>
      <c r="C134" s="10" t="n"/>
      <c r="D134" s="10" t="n"/>
      <c r="E134" s="11" t="n"/>
      <c r="F134" s="11" t="n"/>
      <c r="G134" s="12" t="n"/>
      <c r="H134" s="12" t="n"/>
    </row>
    <row r="135">
      <c r="A135" s="10" t="n"/>
      <c r="B135" s="10" t="n"/>
      <c r="C135" s="10" t="n"/>
      <c r="D135" s="10" t="n"/>
      <c r="E135" s="11" t="n"/>
      <c r="F135" s="11" t="n"/>
      <c r="G135" s="12" t="n"/>
      <c r="H135" s="12" t="n"/>
    </row>
    <row r="136">
      <c r="A136" s="10" t="n"/>
      <c r="B136" s="10" t="n"/>
      <c r="C136" s="10" t="n"/>
      <c r="D136" s="10" t="n"/>
      <c r="E136" s="11" t="n"/>
      <c r="F136" s="11" t="n"/>
      <c r="G136" s="12" t="n"/>
      <c r="H136" s="12" t="n"/>
    </row>
    <row r="137">
      <c r="A137" s="10" t="n"/>
      <c r="B137" s="10" t="n"/>
      <c r="C137" s="10" t="n"/>
      <c r="D137" s="10" t="n"/>
      <c r="E137" s="11" t="n"/>
      <c r="F137" s="11" t="n"/>
      <c r="G137" s="12" t="n"/>
      <c r="H137" s="12" t="n"/>
    </row>
    <row r="138">
      <c r="A138" s="10" t="n"/>
      <c r="B138" s="10" t="n"/>
      <c r="C138" s="10" t="n"/>
      <c r="D138" s="10" t="n"/>
      <c r="E138" s="11" t="n"/>
      <c r="F138" s="11" t="n"/>
      <c r="G138" s="12" t="n"/>
      <c r="H138" s="12" t="n"/>
    </row>
    <row r="139">
      <c r="A139" s="10" t="n"/>
      <c r="B139" s="10" t="n"/>
      <c r="C139" s="10" t="n"/>
      <c r="D139" s="10" t="n"/>
      <c r="E139" s="11" t="n"/>
      <c r="F139" s="11" t="n"/>
      <c r="G139" s="12" t="n"/>
      <c r="H139" s="12" t="n"/>
    </row>
    <row r="140">
      <c r="A140" s="10" t="n"/>
      <c r="B140" s="10" t="n"/>
      <c r="C140" s="10" t="n"/>
      <c r="D140" s="10" t="n"/>
      <c r="E140" s="11" t="n"/>
      <c r="F140" s="11" t="n"/>
      <c r="G140" s="12" t="n"/>
      <c r="H140" s="12" t="n"/>
    </row>
    <row r="141">
      <c r="A141" s="10" t="n"/>
      <c r="B141" s="10" t="n"/>
      <c r="C141" s="10" t="n"/>
      <c r="D141" s="10" t="n"/>
      <c r="E141" s="11" t="n"/>
      <c r="F141" s="11" t="n"/>
      <c r="G141" s="12" t="n"/>
      <c r="H141" s="12" t="n"/>
    </row>
    <row r="142">
      <c r="A142" s="10" t="n"/>
      <c r="B142" s="10" t="n"/>
      <c r="C142" s="10" t="n"/>
      <c r="D142" s="10" t="n"/>
      <c r="E142" s="11" t="n"/>
      <c r="F142" s="11" t="n"/>
      <c r="G142" s="12" t="n"/>
      <c r="H142" s="12" t="n"/>
    </row>
    <row r="143">
      <c r="A143" s="10" t="n"/>
      <c r="B143" s="10" t="n"/>
      <c r="C143" s="10" t="n"/>
      <c r="D143" s="10" t="n"/>
      <c r="E143" s="11" t="n"/>
      <c r="F143" s="11" t="n"/>
      <c r="G143" s="12" t="n"/>
      <c r="H143" s="12" t="n"/>
    </row>
    <row r="144">
      <c r="A144" s="10" t="n"/>
      <c r="B144" s="10" t="n"/>
      <c r="C144" s="10" t="n"/>
      <c r="D144" s="10" t="n"/>
      <c r="E144" s="11" t="n"/>
      <c r="F144" s="11" t="n"/>
      <c r="G144" s="12" t="n"/>
      <c r="H144" s="12" t="n"/>
    </row>
    <row r="145">
      <c r="A145" s="10" t="n"/>
      <c r="B145" s="10" t="n"/>
      <c r="C145" s="10" t="n"/>
      <c r="D145" s="10" t="n"/>
      <c r="E145" s="11" t="n"/>
      <c r="F145" s="11" t="n"/>
      <c r="G145" s="12" t="n"/>
      <c r="H145" s="12" t="n"/>
    </row>
    <row r="146">
      <c r="A146" s="10" t="n"/>
      <c r="B146" s="10" t="n"/>
      <c r="C146" s="10" t="n"/>
      <c r="D146" s="10" t="n"/>
      <c r="E146" s="11" t="n"/>
      <c r="F146" s="11" t="n"/>
      <c r="G146" s="12" t="n"/>
      <c r="H146" s="12" t="n"/>
    </row>
    <row r="147">
      <c r="A147" s="10" t="n"/>
      <c r="B147" s="10" t="n"/>
      <c r="C147" s="10" t="n"/>
      <c r="D147" s="10" t="n"/>
      <c r="E147" s="11" t="n"/>
      <c r="F147" s="11" t="n"/>
      <c r="G147" s="12" t="n"/>
      <c r="H147" s="12" t="n"/>
    </row>
    <row r="148">
      <c r="A148" s="10" t="n"/>
      <c r="B148" s="10" t="n"/>
      <c r="C148" s="10" t="n"/>
      <c r="D148" s="10" t="n"/>
      <c r="E148" s="11" t="n"/>
      <c r="F148" s="11" t="n"/>
      <c r="G148" s="12" t="n"/>
      <c r="H148" s="12" t="n"/>
    </row>
    <row r="149">
      <c r="A149" s="10" t="n"/>
      <c r="B149" s="10" t="n"/>
      <c r="C149" s="10" t="n"/>
      <c r="D149" s="10" t="n"/>
      <c r="E149" s="11" t="n"/>
      <c r="F149" s="11" t="n"/>
      <c r="G149" s="12" t="n"/>
      <c r="H149" s="12" t="n"/>
    </row>
    <row r="150">
      <c r="A150" s="10" t="n"/>
      <c r="B150" s="10" t="n"/>
      <c r="C150" s="10" t="n"/>
      <c r="D150" s="10" t="n"/>
      <c r="E150" s="11" t="n"/>
      <c r="F150" s="11" t="n"/>
      <c r="G150" s="12" t="n"/>
      <c r="H150" s="12" t="n"/>
    </row>
    <row r="151">
      <c r="A151" s="10" t="n"/>
      <c r="B151" s="10" t="n"/>
      <c r="C151" s="10" t="n"/>
      <c r="D151" s="10" t="n"/>
      <c r="E151" s="11" t="n"/>
      <c r="F151" s="11" t="n"/>
      <c r="G151" s="12" t="n"/>
      <c r="H151" s="12" t="n"/>
    </row>
    <row r="152">
      <c r="A152" s="10" t="n"/>
      <c r="B152" s="10" t="n"/>
      <c r="C152" s="10" t="n"/>
      <c r="D152" s="10" t="n"/>
      <c r="E152" s="11" t="n"/>
      <c r="F152" s="11" t="n"/>
      <c r="G152" s="12" t="n"/>
      <c r="H152" s="12" t="n"/>
    </row>
    <row r="153">
      <c r="A153" s="10" t="n"/>
      <c r="B153" s="10" t="n"/>
      <c r="C153" s="10" t="n"/>
      <c r="D153" s="10" t="n"/>
      <c r="E153" s="11" t="n"/>
      <c r="F153" s="11" t="n"/>
      <c r="G153" s="12" t="n"/>
      <c r="H153" s="12" t="n"/>
    </row>
    <row r="154">
      <c r="A154" s="10" t="n"/>
      <c r="B154" s="10" t="n"/>
      <c r="C154" s="10" t="n"/>
      <c r="D154" s="10" t="n"/>
      <c r="E154" s="11" t="n"/>
      <c r="F154" s="11" t="n"/>
      <c r="G154" s="12" t="n"/>
      <c r="H154" s="12" t="n"/>
    </row>
    <row r="155">
      <c r="A155" s="10" t="n"/>
      <c r="B155" s="10" t="n"/>
      <c r="C155" s="10" t="n"/>
      <c r="D155" s="10" t="n"/>
      <c r="E155" s="11" t="n"/>
      <c r="F155" s="11" t="n"/>
      <c r="G155" s="12" t="n"/>
      <c r="H155" s="12" t="n"/>
    </row>
    <row r="156">
      <c r="A156" s="10" t="n"/>
      <c r="B156" s="10" t="n"/>
      <c r="C156" s="10" t="n"/>
      <c r="D156" s="10" t="n"/>
      <c r="E156" s="11" t="n"/>
      <c r="F156" s="11" t="n"/>
      <c r="G156" s="12" t="n"/>
      <c r="H156" s="12" t="n"/>
    </row>
    <row r="157">
      <c r="A157" s="10" t="n"/>
      <c r="B157" s="10" t="n"/>
      <c r="C157" s="10" t="n"/>
      <c r="D157" s="10" t="n"/>
      <c r="E157" s="11" t="n"/>
      <c r="F157" s="11" t="n"/>
      <c r="G157" s="12" t="n"/>
      <c r="H157" s="12" t="n"/>
    </row>
    <row r="158">
      <c r="A158" s="10" t="n"/>
      <c r="B158" s="10" t="n"/>
      <c r="C158" s="10" t="n"/>
      <c r="D158" s="10" t="n"/>
      <c r="E158" s="11" t="n"/>
      <c r="F158" s="11" t="n"/>
      <c r="G158" s="12" t="n"/>
      <c r="H158" s="12" t="n"/>
    </row>
    <row r="159">
      <c r="A159" s="10" t="n"/>
      <c r="B159" s="10" t="n"/>
      <c r="C159" s="10" t="n"/>
      <c r="D159" s="10" t="n"/>
      <c r="E159" s="11" t="n"/>
      <c r="F159" s="11" t="n"/>
      <c r="G159" s="12" t="n"/>
      <c r="H159" s="12" t="n"/>
    </row>
    <row r="160">
      <c r="A160" s="10" t="n"/>
      <c r="B160" s="10" t="n"/>
      <c r="C160" s="10" t="n"/>
      <c r="D160" s="10" t="n"/>
      <c r="E160" s="11" t="n"/>
      <c r="F160" s="11" t="n"/>
      <c r="G160" s="12" t="n"/>
      <c r="H160" s="12" t="n"/>
    </row>
    <row r="161">
      <c r="A161" s="10" t="n"/>
      <c r="B161" s="10" t="n"/>
      <c r="C161" s="10" t="n"/>
      <c r="D161" s="10" t="n"/>
      <c r="E161" s="11" t="n"/>
      <c r="F161" s="11" t="n"/>
      <c r="G161" s="12" t="n"/>
      <c r="H161" s="12" t="n"/>
    </row>
    <row r="162">
      <c r="A162" s="10" t="n"/>
      <c r="B162" s="10" t="n"/>
      <c r="C162" s="10" t="n"/>
      <c r="D162" s="10" t="n"/>
      <c r="E162" s="11" t="n"/>
      <c r="F162" s="11" t="n"/>
      <c r="G162" s="12" t="n"/>
      <c r="H162" s="12" t="n"/>
    </row>
    <row r="163">
      <c r="A163" s="10" t="n"/>
      <c r="B163" s="10" t="n"/>
      <c r="C163" s="10" t="n"/>
      <c r="D163" s="10" t="n"/>
      <c r="E163" s="11" t="n"/>
      <c r="F163" s="11" t="n"/>
      <c r="G163" s="12" t="n"/>
      <c r="H163" s="12" t="n"/>
    </row>
    <row r="164">
      <c r="A164" s="10" t="n"/>
      <c r="B164" s="10" t="n"/>
      <c r="C164" s="10" t="n"/>
      <c r="D164" s="10" t="n"/>
      <c r="E164" s="11" t="n"/>
      <c r="F164" s="11" t="n"/>
      <c r="G164" s="12" t="n"/>
      <c r="H164" s="12" t="n"/>
    </row>
    <row r="165">
      <c r="A165" s="10" t="n"/>
      <c r="B165" s="10" t="n"/>
      <c r="C165" s="10" t="n"/>
      <c r="D165" s="10" t="n"/>
      <c r="E165" s="11" t="n"/>
      <c r="F165" s="11" t="n"/>
      <c r="G165" s="12" t="n"/>
      <c r="H165" s="12" t="n"/>
    </row>
    <row r="166">
      <c r="A166" s="10" t="n"/>
      <c r="B166" s="10" t="n"/>
      <c r="C166" s="10" t="n"/>
      <c r="D166" s="10" t="n"/>
      <c r="E166" s="11" t="n"/>
      <c r="F166" s="11" t="n"/>
      <c r="G166" s="12" t="n"/>
      <c r="H166" s="12" t="n"/>
    </row>
    <row r="167">
      <c r="A167" s="10" t="n"/>
      <c r="B167" s="10" t="n"/>
      <c r="C167" s="10" t="n"/>
      <c r="D167" s="10" t="n"/>
      <c r="E167" s="11" t="n"/>
      <c r="F167" s="11" t="n"/>
      <c r="G167" s="12" t="n"/>
      <c r="H167" s="12" t="n"/>
    </row>
    <row r="168">
      <c r="A168" s="10" t="n"/>
      <c r="B168" s="10" t="n"/>
      <c r="C168" s="10" t="n"/>
      <c r="D168" s="10" t="n"/>
      <c r="E168" s="11" t="n"/>
      <c r="F168" s="11" t="n"/>
      <c r="G168" s="12" t="n"/>
      <c r="H168" s="12" t="n"/>
    </row>
    <row r="169">
      <c r="A169" s="10" t="n"/>
      <c r="B169" s="10" t="n"/>
      <c r="C169" s="10" t="n"/>
      <c r="D169" s="10" t="n"/>
      <c r="E169" s="11" t="n"/>
      <c r="F169" s="11" t="n"/>
      <c r="G169" s="12" t="n"/>
      <c r="H169" s="12" t="n"/>
    </row>
    <row r="170">
      <c r="A170" s="10" t="n"/>
      <c r="B170" s="10" t="n"/>
      <c r="C170" s="10" t="n"/>
      <c r="D170" s="10" t="n"/>
      <c r="E170" s="11" t="n"/>
      <c r="F170" s="11" t="n"/>
      <c r="G170" s="12" t="n"/>
      <c r="H170" s="12" t="n"/>
    </row>
    <row r="171">
      <c r="A171" s="10" t="n"/>
      <c r="B171" s="10" t="n"/>
      <c r="C171" s="10" t="n"/>
      <c r="D171" s="10" t="n"/>
      <c r="E171" s="11" t="n"/>
      <c r="F171" s="11" t="n"/>
      <c r="G171" s="12" t="n"/>
      <c r="H171" s="12" t="n"/>
    </row>
    <row r="172">
      <c r="A172" s="10" t="n"/>
      <c r="B172" s="10" t="n"/>
      <c r="C172" s="10" t="n"/>
      <c r="D172" s="10" t="n"/>
      <c r="E172" s="11" t="n"/>
      <c r="F172" s="11" t="n"/>
      <c r="G172" s="12" t="n"/>
      <c r="H172" s="12" t="n"/>
    </row>
    <row r="173">
      <c r="A173" s="10" t="n"/>
      <c r="B173" s="10" t="n"/>
      <c r="C173" s="10" t="n"/>
      <c r="D173" s="10" t="n"/>
      <c r="E173" s="11" t="n"/>
      <c r="F173" s="11" t="n"/>
      <c r="G173" s="12" t="n"/>
      <c r="H173" s="12" t="n"/>
    </row>
    <row r="174">
      <c r="A174" s="10" t="n"/>
      <c r="B174" s="10" t="n"/>
      <c r="C174" s="10" t="n"/>
      <c r="D174" s="10" t="n"/>
      <c r="E174" s="11" t="n"/>
      <c r="F174" s="11" t="n"/>
      <c r="G174" s="12" t="n"/>
      <c r="H174" s="12" t="n"/>
    </row>
    <row r="175">
      <c r="A175" s="10" t="n"/>
      <c r="B175" s="10" t="n"/>
      <c r="C175" s="10" t="n"/>
      <c r="D175" s="10" t="n"/>
      <c r="E175" s="11" t="n"/>
      <c r="F175" s="11" t="n"/>
      <c r="G175" s="12" t="n"/>
      <c r="H175" s="12" t="n"/>
    </row>
    <row r="176">
      <c r="A176" s="10" t="n"/>
      <c r="B176" s="10" t="n"/>
      <c r="C176" s="10" t="n"/>
      <c r="D176" s="10" t="n"/>
      <c r="E176" s="11" t="n"/>
      <c r="F176" s="11" t="n"/>
      <c r="G176" s="12" t="n"/>
      <c r="H176" s="12" t="n"/>
    </row>
    <row r="177">
      <c r="A177" s="10" t="n"/>
      <c r="B177" s="10" t="n"/>
      <c r="C177" s="10" t="n"/>
      <c r="D177" s="10" t="n"/>
      <c r="E177" s="11" t="n"/>
      <c r="F177" s="11" t="n"/>
      <c r="G177" s="12" t="n"/>
      <c r="H177" s="12" t="n"/>
    </row>
    <row r="178">
      <c r="A178" s="10" t="n"/>
      <c r="B178" s="10" t="n"/>
      <c r="C178" s="10" t="n"/>
      <c r="D178" s="10" t="n"/>
      <c r="E178" s="11" t="n"/>
      <c r="F178" s="11" t="n"/>
      <c r="G178" s="12" t="n"/>
      <c r="H178" s="12" t="n"/>
    </row>
    <row r="179">
      <c r="A179" s="10" t="n"/>
      <c r="B179" s="10" t="n"/>
      <c r="C179" s="10" t="n"/>
      <c r="D179" s="10" t="n"/>
      <c r="E179" s="11" t="n"/>
      <c r="F179" s="11" t="n"/>
      <c r="G179" s="12" t="n"/>
      <c r="H179" s="12" t="n"/>
    </row>
    <row r="180">
      <c r="A180" s="10" t="n"/>
      <c r="B180" s="10" t="n"/>
      <c r="C180" s="10" t="n"/>
      <c r="D180" s="10" t="n"/>
      <c r="E180" s="11" t="n"/>
      <c r="F180" s="11" t="n"/>
      <c r="G180" s="12" t="n"/>
      <c r="H180" s="12" t="n"/>
    </row>
    <row r="181">
      <c r="A181" s="10" t="n"/>
      <c r="B181" s="10" t="n"/>
      <c r="C181" s="10" t="n"/>
      <c r="D181" s="10" t="n"/>
      <c r="E181" s="11" t="n"/>
      <c r="F181" s="11" t="n"/>
      <c r="G181" s="12" t="n"/>
      <c r="H181" s="12" t="n"/>
    </row>
    <row r="182">
      <c r="A182" s="10" t="n"/>
      <c r="B182" s="10" t="n"/>
      <c r="C182" s="10" t="n"/>
      <c r="D182" s="10" t="n"/>
      <c r="E182" s="11" t="n"/>
      <c r="F182" s="11" t="n"/>
      <c r="G182" s="12" t="n"/>
      <c r="H182" s="12" t="n"/>
    </row>
    <row r="183">
      <c r="A183" s="10" t="n"/>
      <c r="B183" s="10" t="n"/>
      <c r="C183" s="10" t="n"/>
      <c r="D183" s="10" t="n"/>
      <c r="E183" s="11" t="n"/>
      <c r="F183" s="11" t="n"/>
      <c r="G183" s="12" t="n"/>
      <c r="H183" s="12" t="n"/>
    </row>
    <row r="184">
      <c r="A184" s="10" t="n"/>
      <c r="B184" s="10" t="n"/>
      <c r="C184" s="10" t="n"/>
      <c r="D184" s="10" t="n"/>
      <c r="E184" s="11" t="n"/>
      <c r="F184" s="11" t="n"/>
      <c r="G184" s="12" t="n"/>
      <c r="H184" s="12" t="n"/>
    </row>
    <row r="185">
      <c r="A185" s="10" t="n"/>
      <c r="B185" s="10" t="n"/>
      <c r="C185" s="10" t="n"/>
      <c r="D185" s="10" t="n"/>
      <c r="E185" s="11" t="n"/>
      <c r="F185" s="11" t="n"/>
      <c r="G185" s="12" t="n"/>
      <c r="H185" s="12" t="n"/>
    </row>
    <row r="186">
      <c r="A186" s="10" t="n"/>
      <c r="B186" s="10" t="n"/>
      <c r="C186" s="10" t="n"/>
      <c r="D186" s="10" t="n"/>
      <c r="E186" s="11" t="n"/>
      <c r="F186" s="11" t="n"/>
      <c r="G186" s="12" t="n"/>
      <c r="H186" s="12" t="n"/>
    </row>
    <row r="187">
      <c r="A187" s="10" t="n"/>
      <c r="B187" s="10" t="n"/>
      <c r="C187" s="10" t="n"/>
      <c r="D187" s="10" t="n"/>
      <c r="E187" s="11" t="n"/>
      <c r="F187" s="11" t="n"/>
      <c r="G187" s="12" t="n"/>
      <c r="H187" s="12" t="n"/>
    </row>
    <row r="188">
      <c r="A188" s="10" t="n"/>
      <c r="B188" s="10" t="n"/>
      <c r="C188" s="10" t="n"/>
      <c r="D188" s="10" t="n"/>
      <c r="E188" s="11" t="n"/>
      <c r="F188" s="11" t="n"/>
      <c r="G188" s="12" t="n"/>
      <c r="H188" s="12" t="n"/>
    </row>
    <row r="189">
      <c r="A189" s="10" t="n"/>
      <c r="B189" s="10" t="n"/>
      <c r="C189" s="10" t="n"/>
      <c r="D189" s="10" t="n"/>
      <c r="E189" s="11" t="n"/>
      <c r="F189" s="11" t="n"/>
      <c r="G189" s="12" t="n"/>
      <c r="H189" s="12" t="n"/>
    </row>
    <row r="190">
      <c r="A190" s="10" t="n"/>
      <c r="B190" s="10" t="n"/>
      <c r="C190" s="10" t="n"/>
      <c r="D190" s="10" t="n"/>
      <c r="E190" s="11" t="n"/>
      <c r="F190" s="11" t="n"/>
      <c r="G190" s="12" t="n"/>
      <c r="H190" s="12" t="n"/>
    </row>
    <row r="191">
      <c r="A191" s="10" t="n"/>
      <c r="B191" s="10" t="n"/>
      <c r="C191" s="10" t="n"/>
      <c r="D191" s="10" t="n"/>
      <c r="E191" s="11" t="n"/>
      <c r="F191" s="11" t="n"/>
      <c r="G191" s="12" t="n"/>
      <c r="H191" s="12" t="n"/>
    </row>
    <row r="192">
      <c r="A192" s="10" t="n"/>
      <c r="B192" s="10" t="n"/>
      <c r="C192" s="10" t="n"/>
      <c r="D192" s="10" t="n"/>
      <c r="E192" s="11" t="n"/>
      <c r="F192" s="11" t="n"/>
      <c r="G192" s="12" t="n"/>
      <c r="H192" s="12" t="n"/>
    </row>
    <row r="193">
      <c r="A193" s="10" t="n"/>
      <c r="B193" s="10" t="n"/>
      <c r="C193" s="10" t="n"/>
      <c r="D193" s="10" t="n"/>
      <c r="E193" s="11" t="n"/>
      <c r="F193" s="11" t="n"/>
      <c r="G193" s="12" t="n"/>
      <c r="H193" s="12" t="n"/>
    </row>
    <row r="194">
      <c r="A194" s="10" t="n"/>
      <c r="B194" s="10" t="n"/>
      <c r="C194" s="10" t="n"/>
      <c r="D194" s="10" t="n"/>
      <c r="E194" s="11" t="n"/>
      <c r="F194" s="11" t="n"/>
      <c r="G194" s="12" t="n"/>
      <c r="H194" s="12" t="n"/>
    </row>
    <row r="195">
      <c r="A195" s="10" t="n"/>
      <c r="B195" s="10" t="n"/>
      <c r="C195" s="10" t="n"/>
      <c r="D195" s="10" t="n"/>
      <c r="E195" s="11" t="n"/>
      <c r="F195" s="11" t="n"/>
      <c r="G195" s="12" t="n"/>
      <c r="H195" s="12" t="n"/>
    </row>
    <row r="196">
      <c r="A196" s="10" t="n"/>
      <c r="B196" s="10" t="n"/>
      <c r="C196" s="10" t="n"/>
      <c r="D196" s="10" t="n"/>
      <c r="E196" s="11" t="n"/>
      <c r="F196" s="11" t="n"/>
      <c r="G196" s="12" t="n"/>
      <c r="H196" s="12" t="n"/>
    </row>
    <row r="197">
      <c r="A197" s="10" t="n"/>
      <c r="B197" s="10" t="n"/>
      <c r="C197" s="10" t="n"/>
      <c r="D197" s="10" t="n"/>
      <c r="E197" s="11" t="n"/>
      <c r="F197" s="11" t="n"/>
      <c r="G197" s="12" t="n"/>
      <c r="H197" s="12" t="n"/>
    </row>
    <row r="198">
      <c r="A198" s="10" t="n"/>
      <c r="B198" s="10" t="n"/>
      <c r="C198" s="10" t="n"/>
      <c r="D198" s="10" t="n"/>
      <c r="E198" s="11" t="n"/>
      <c r="F198" s="11" t="n"/>
      <c r="G198" s="12" t="n"/>
      <c r="H198" s="12" t="n"/>
    </row>
    <row r="199">
      <c r="A199" s="10" t="n"/>
      <c r="B199" s="10" t="n"/>
      <c r="C199" s="10" t="n"/>
      <c r="D199" s="10" t="n"/>
      <c r="E199" s="11" t="n"/>
      <c r="F199" s="11" t="n"/>
      <c r="G199" s="12" t="n"/>
      <c r="H199" s="12" t="n"/>
    </row>
    <row r="200">
      <c r="A200" s="10" t="n"/>
      <c r="B200" s="10" t="n"/>
      <c r="C200" s="10" t="n"/>
      <c r="D200" s="10" t="n"/>
      <c r="E200" s="11" t="n"/>
      <c r="F200" s="11" t="n"/>
      <c r="G200" s="12" t="n"/>
      <c r="H200" s="12" t="n"/>
    </row>
    <row r="201">
      <c r="A201" s="10" t="n"/>
      <c r="B201" s="10" t="n"/>
      <c r="C201" s="10" t="n"/>
      <c r="D201" s="10" t="n"/>
      <c r="E201" s="11" t="n"/>
      <c r="F201" s="11" t="n"/>
      <c r="G201" s="12" t="n"/>
      <c r="H201" s="12" t="n"/>
    </row>
    <row r="202">
      <c r="A202" s="10" t="n"/>
      <c r="B202" s="10" t="n"/>
      <c r="C202" s="10" t="n"/>
      <c r="D202" s="10" t="n"/>
      <c r="E202" s="11" t="n"/>
      <c r="F202" s="11" t="n"/>
      <c r="G202" s="12" t="n"/>
      <c r="H202" s="12" t="n"/>
    </row>
    <row r="203">
      <c r="A203" s="10" t="n"/>
      <c r="B203" s="10" t="n"/>
      <c r="C203" s="10" t="n"/>
      <c r="D203" s="10" t="n"/>
      <c r="E203" s="11" t="n"/>
      <c r="F203" s="11" t="n"/>
      <c r="G203" s="12" t="n"/>
      <c r="H203" s="12" t="n"/>
    </row>
    <row r="204">
      <c r="A204" s="10" t="n"/>
      <c r="B204" s="10" t="n"/>
      <c r="C204" s="10" t="n"/>
      <c r="D204" s="10" t="n"/>
      <c r="E204" s="11" t="n"/>
      <c r="F204" s="11" t="n"/>
      <c r="G204" s="12" t="n"/>
      <c r="H204" s="12" t="n"/>
    </row>
  </sheetData>
  <mergeCells count="2">
    <mergeCell ref="A2:H2"/>
    <mergeCell ref="A1:H1"/>
  </mergeCells>
  <dataValidations count="3">
    <dataValidation sqref="C5:C204" showDropDown="0" showInputMessage="0" showErrorMessage="0" allowBlank="1" error="Önce Listeler sekmesine kategoriyi ekleyin." type="list">
      <formula1>='Listeler'!$A$5:$A$34</formula1>
    </dataValidation>
    <dataValidation sqref="D5:D204" showDropDown="0" showInputMessage="0" showErrorMessage="0" allowBlank="1" type="list">
      <formula1>='Listeler'!$C$5:$C$19</formula1>
    </dataValidation>
    <dataValidation sqref="E5:H204" showDropDown="0" showInputMessage="0" showErrorMessage="0" allowBlank="1" error="Negatif olmayan bir sayı girin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D4E89"/>
    <outlinePr summaryBelow="1" summaryRight="1"/>
    <pageSetUpPr/>
  </sheetPr>
  <dimension ref="A1:H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2" customWidth="1" min="3" max="3"/>
    <col width="14" customWidth="1" min="4" max="4"/>
    <col width="11" customWidth="1" min="5" max="5"/>
    <col width="15" customWidth="1" min="6" max="6"/>
    <col width="15" customWidth="1" min="7" max="7"/>
    <col width="34" customWidth="1" min="8" max="8"/>
  </cols>
  <sheetData>
    <row r="1" ht="34" customHeight="1">
      <c r="A1" s="7" t="inlineStr">
        <is>
          <t>Stok Hareketleri</t>
        </is>
      </c>
    </row>
    <row r="2" ht="20" customHeight="1">
      <c r="A2" s="8" t="inlineStr">
        <is>
          <t>Her mal girişi ve çıkışı bir satır. Ürün kodunu listeden seçin; ürün adı ve tutar kendiliğinden gelir.</t>
        </is>
      </c>
    </row>
    <row r="4" ht="32" customHeight="1">
      <c r="A4" s="9" t="inlineStr">
        <is>
          <t>Tarih</t>
        </is>
      </c>
      <c r="B4" s="9" t="inlineStr">
        <is>
          <t>Ürün Kodu</t>
        </is>
      </c>
      <c r="C4" s="9" t="inlineStr">
        <is>
          <t>Ürün Adı</t>
        </is>
      </c>
      <c r="D4" s="9" t="inlineStr">
        <is>
          <t>Hareket Tipi</t>
        </is>
      </c>
      <c r="E4" s="9" t="inlineStr">
        <is>
          <t>Miktar</t>
        </is>
      </c>
      <c r="F4" s="9" t="inlineStr">
        <is>
          <t>Birim Fiyat (₺)</t>
        </is>
      </c>
      <c r="G4" s="9" t="inlineStr">
        <is>
          <t>Tutar (₺)</t>
        </is>
      </c>
      <c r="H4" s="9" t="inlineStr">
        <is>
          <t>Açıklama</t>
        </is>
      </c>
    </row>
    <row r="5">
      <c r="A5" s="13" t="n">
        <v>46267</v>
      </c>
      <c r="B5" s="10" t="inlineStr">
        <is>
          <t>HRD-001</t>
        </is>
      </c>
      <c r="C5" s="14">
        <f>IF(B5="","",IFERROR(INDEX('Ürünler'!$B$5:$B$204,MATCH(B5,'Ürünler'!$A$5:$A$204,0)),"KOD BULUNAMADI"))</f>
        <v/>
      </c>
      <c r="D5" s="15" t="inlineStr">
        <is>
          <t>Giriş</t>
        </is>
      </c>
      <c r="E5" s="12" t="n">
        <v>40</v>
      </c>
      <c r="F5" s="11" t="n">
        <v>85</v>
      </c>
      <c r="G5" s="16">
        <f>IF(OR(E5="",F5=""),"",E5*F5)</f>
        <v/>
      </c>
      <c r="H5" s="10" t="inlineStr">
        <is>
          <t>Tedarikçi alımı</t>
        </is>
      </c>
    </row>
    <row r="6">
      <c r="A6" s="13" t="n">
        <v>46268</v>
      </c>
      <c r="B6" s="10" t="inlineStr">
        <is>
          <t>ELK-001</t>
        </is>
      </c>
      <c r="C6" s="14">
        <f>IF(B6="","",IFERROR(INDEX('Ürünler'!$B$5:$B$204,MATCH(B6,'Ürünler'!$A$5:$A$204,0)),"KOD BULUNAMADI"))</f>
        <v/>
      </c>
      <c r="D6" s="15" t="inlineStr">
        <is>
          <t>Giriş</t>
        </is>
      </c>
      <c r="E6" s="12" t="n">
        <v>500</v>
      </c>
      <c r="F6" s="11" t="n">
        <v>18</v>
      </c>
      <c r="G6" s="16">
        <f>IF(OR(E6="",F6=""),"",E6*F6)</f>
        <v/>
      </c>
      <c r="H6" s="10" t="inlineStr">
        <is>
          <t>Tedarikçi alımı</t>
        </is>
      </c>
    </row>
    <row r="7">
      <c r="A7" s="13" t="n">
        <v>46269</v>
      </c>
      <c r="B7" s="10" t="inlineStr">
        <is>
          <t>HRD-001</t>
        </is>
      </c>
      <c r="C7" s="14">
        <f>IF(B7="","",IFERROR(INDEX('Ürünler'!$B$5:$B$204,MATCH(B7,'Ürünler'!$A$5:$A$204,0)),"KOD BULUNAMADI"))</f>
        <v/>
      </c>
      <c r="D7" s="15" t="inlineStr">
        <is>
          <t>Çıkış</t>
        </is>
      </c>
      <c r="E7" s="12" t="n">
        <v>30</v>
      </c>
      <c r="F7" s="11" t="n">
        <v>120</v>
      </c>
      <c r="G7" s="16">
        <f>IF(OR(E7="",F7=""),"",E7*F7)</f>
        <v/>
      </c>
      <c r="H7" s="10" t="inlineStr">
        <is>
          <t>Bayi siparişi</t>
        </is>
      </c>
    </row>
    <row r="8">
      <c r="A8" s="13" t="n">
        <v>46270</v>
      </c>
      <c r="B8" s="10" t="inlineStr">
        <is>
          <t>ALT-002</t>
        </is>
      </c>
      <c r="C8" s="14">
        <f>IF(B8="","",IFERROR(INDEX('Ürünler'!$B$5:$B$204,MATCH(B8,'Ürünler'!$A$5:$A$204,0)),"KOD BULUNAMADI"))</f>
        <v/>
      </c>
      <c r="D8" s="15" t="inlineStr">
        <is>
          <t>Çıkış</t>
        </is>
      </c>
      <c r="E8" s="12" t="n">
        <v>7</v>
      </c>
      <c r="F8" s="11" t="n">
        <v>330</v>
      </c>
      <c r="G8" s="16">
        <f>IF(OR(E8="",F8=""),"",E8*F8)</f>
        <v/>
      </c>
      <c r="H8" s="10" t="inlineStr">
        <is>
          <t>Bayi siparişi</t>
        </is>
      </c>
    </row>
    <row r="9">
      <c r="A9" s="13" t="n">
        <v>46270</v>
      </c>
      <c r="B9" s="10" t="inlineStr">
        <is>
          <t>ELK-001</t>
        </is>
      </c>
      <c r="C9" s="14">
        <f>IF(B9="","",IFERROR(INDEX('Ürünler'!$B$5:$B$204,MATCH(B9,'Ürünler'!$A$5:$A$204,0)),"KOD BULUNAMADI"))</f>
        <v/>
      </c>
      <c r="D9" s="15" t="inlineStr">
        <is>
          <t>Çıkış</t>
        </is>
      </c>
      <c r="E9" s="12" t="n">
        <v>450</v>
      </c>
      <c r="F9" s="11" t="n">
        <v>26</v>
      </c>
      <c r="G9" s="16">
        <f>IF(OR(E9="",F9=""),"",E9*F9)</f>
        <v/>
      </c>
      <c r="H9" s="10" t="inlineStr">
        <is>
          <t>Şantiye teslimatı</t>
        </is>
      </c>
    </row>
    <row r="10">
      <c r="A10" s="13" t="n">
        <v>46273</v>
      </c>
      <c r="B10" s="10" t="inlineStr">
        <is>
          <t>HRD-002</t>
        </is>
      </c>
      <c r="C10" s="14">
        <f>IF(B10="","",IFERROR(INDEX('Ürünler'!$B$5:$B$204,MATCH(B10,'Ürünler'!$A$5:$A$204,0)),"KOD BULUNAMADI"))</f>
        <v/>
      </c>
      <c r="D10" s="15" t="inlineStr">
        <is>
          <t>Çıkış</t>
        </is>
      </c>
      <c r="E10" s="12" t="n">
        <v>20</v>
      </c>
      <c r="F10" s="11" t="n">
        <v>70</v>
      </c>
      <c r="G10" s="16">
        <f>IF(OR(E10="",F10=""),"",E10*F10)</f>
        <v/>
      </c>
      <c r="H10" s="10" t="inlineStr">
        <is>
          <t>Bayi siparişi</t>
        </is>
      </c>
    </row>
    <row r="11">
      <c r="A11" s="13" t="n">
        <v>46273</v>
      </c>
      <c r="B11" s="10" t="inlineStr">
        <is>
          <t>HRD-003</t>
        </is>
      </c>
      <c r="C11" s="14">
        <f>IF(B11="","",IFERROR(INDEX('Ürünler'!$B$5:$B$204,MATCH(B11,'Ürünler'!$A$5:$A$204,0)),"KOD BULUNAMADI"))</f>
        <v/>
      </c>
      <c r="D11" s="15" t="inlineStr">
        <is>
          <t>Giriş</t>
        </is>
      </c>
      <c r="E11" s="12" t="n">
        <v>20</v>
      </c>
      <c r="F11" s="11" t="n">
        <v>60</v>
      </c>
      <c r="G11" s="16">
        <f>IF(OR(E11="",F11=""),"",E11*F11)</f>
        <v/>
      </c>
      <c r="H11" s="10" t="inlineStr">
        <is>
          <t>Tedarikçi alımı</t>
        </is>
      </c>
    </row>
    <row r="12">
      <c r="A12" s="13" t="n">
        <v>46274</v>
      </c>
      <c r="B12" s="10" t="inlineStr">
        <is>
          <t>ELK-003</t>
        </is>
      </c>
      <c r="C12" s="14">
        <f>IF(B12="","",IFERROR(INDEX('Ürünler'!$B$5:$B$204,MATCH(B12,'Ürünler'!$A$5:$A$204,0)),"KOD BULUNAMADI"))</f>
        <v/>
      </c>
      <c r="D12" s="15" t="inlineStr">
        <is>
          <t>Giriş</t>
        </is>
      </c>
      <c r="E12" s="12" t="n">
        <v>100</v>
      </c>
      <c r="F12" s="11" t="n">
        <v>38</v>
      </c>
      <c r="G12" s="16">
        <f>IF(OR(E12="",F12=""),"",E12*F12)</f>
        <v/>
      </c>
      <c r="H12" s="10" t="inlineStr">
        <is>
          <t>Tedarikçi alımı</t>
        </is>
      </c>
    </row>
    <row r="13">
      <c r="A13" s="13" t="n">
        <v>46275</v>
      </c>
      <c r="B13" s="10" t="inlineStr">
        <is>
          <t>BYA-001</t>
        </is>
      </c>
      <c r="C13" s="14">
        <f>IF(B13="","",IFERROR(INDEX('Ürünler'!$B$5:$B$204,MATCH(B13,'Ürünler'!$A$5:$A$204,0)),"KOD BULUNAMADI"))</f>
        <v/>
      </c>
      <c r="D13" s="15" t="inlineStr">
        <is>
          <t>Çıkış</t>
        </is>
      </c>
      <c r="E13" s="12" t="n">
        <v>20</v>
      </c>
      <c r="F13" s="11" t="n">
        <v>100</v>
      </c>
      <c r="G13" s="16">
        <f>IF(OR(E13="",F13=""),"",E13*F13)</f>
        <v/>
      </c>
      <c r="H13" s="10" t="inlineStr">
        <is>
          <t>Bayi siparişi</t>
        </is>
      </c>
    </row>
    <row r="14">
      <c r="A14" s="13" t="n">
        <v>46276</v>
      </c>
      <c r="B14" s="10" t="inlineStr">
        <is>
          <t>ALT-001</t>
        </is>
      </c>
      <c r="C14" s="14">
        <f>IF(B14="","",IFERROR(INDEX('Ürünler'!$B$5:$B$204,MATCH(B14,'Ürünler'!$A$5:$A$204,0)),"KOD BULUNAMADI"))</f>
        <v/>
      </c>
      <c r="D14" s="15" t="inlineStr">
        <is>
          <t>Çıkış</t>
        </is>
      </c>
      <c r="E14" s="12" t="n">
        <v>10</v>
      </c>
      <c r="F14" s="11" t="n">
        <v>210</v>
      </c>
      <c r="G14" s="16">
        <f>IF(OR(E14="",F14=""),"",E14*F14)</f>
        <v/>
      </c>
      <c r="H14" s="10" t="inlineStr">
        <is>
          <t>Perakende satış</t>
        </is>
      </c>
    </row>
    <row r="15">
      <c r="A15" s="13" t="n">
        <v>46277</v>
      </c>
      <c r="B15" s="10" t="inlineStr">
        <is>
          <t>ELK-002</t>
        </is>
      </c>
      <c r="C15" s="14">
        <f>IF(B15="","",IFERROR(INDEX('Ürünler'!$B$5:$B$204,MATCH(B15,'Ürünler'!$A$5:$A$204,0)),"KOD BULUNAMADI"))</f>
        <v/>
      </c>
      <c r="D15" s="15" t="inlineStr">
        <is>
          <t>Çıkış</t>
        </is>
      </c>
      <c r="E15" s="12" t="n">
        <v>25</v>
      </c>
      <c r="F15" s="11" t="n">
        <v>85</v>
      </c>
      <c r="G15" s="16">
        <f>IF(OR(E15="",F15=""),"",E15*F15)</f>
        <v/>
      </c>
      <c r="H15" s="10" t="inlineStr">
        <is>
          <t>Bayi siparişi</t>
        </is>
      </c>
    </row>
    <row r="16">
      <c r="A16" s="13" t="n">
        <v>46280</v>
      </c>
      <c r="B16" s="10" t="inlineStr">
        <is>
          <t>HRD-003</t>
        </is>
      </c>
      <c r="C16" s="14">
        <f>IF(B16="","",IFERROR(INDEX('Ürünler'!$B$5:$B$204,MATCH(B16,'Ürünler'!$A$5:$A$204,0)),"KOD BULUNAMADI"))</f>
        <v/>
      </c>
      <c r="D16" s="15" t="inlineStr">
        <is>
          <t>Çıkış</t>
        </is>
      </c>
      <c r="E16" s="12" t="n">
        <v>15</v>
      </c>
      <c r="F16" s="11" t="n">
        <v>90</v>
      </c>
      <c r="G16" s="16">
        <f>IF(OR(E16="",F16=""),"",E16*F16)</f>
        <v/>
      </c>
      <c r="H16" s="10" t="inlineStr">
        <is>
          <t>Bayi siparişi</t>
        </is>
      </c>
    </row>
    <row r="17">
      <c r="A17" s="13" t="n">
        <v>46280</v>
      </c>
      <c r="B17" s="10" t="inlineStr">
        <is>
          <t>ALT-003</t>
        </is>
      </c>
      <c r="C17" s="14">
        <f>IF(B17="","",IFERROR(INDEX('Ürünler'!$B$5:$B$204,MATCH(B17,'Ürünler'!$A$5:$A$204,0)),"KOD BULUNAMADI"))</f>
        <v/>
      </c>
      <c r="D17" s="15" t="inlineStr">
        <is>
          <t>Giriş</t>
        </is>
      </c>
      <c r="E17" s="12" t="n">
        <v>10</v>
      </c>
      <c r="F17" s="11" t="n">
        <v>95</v>
      </c>
      <c r="G17" s="16">
        <f>IF(OR(E17="",F17=""),"",E17*F17)</f>
        <v/>
      </c>
      <c r="H17" s="10" t="inlineStr">
        <is>
          <t>Tedarikçi alımı</t>
        </is>
      </c>
    </row>
    <row r="18">
      <c r="A18" s="13" t="n">
        <v>46281</v>
      </c>
      <c r="B18" s="10" t="inlineStr">
        <is>
          <t>BYA-002</t>
        </is>
      </c>
      <c r="C18" s="14">
        <f>IF(B18="","",IFERROR(INDEX('Ürünler'!$B$5:$B$204,MATCH(B18,'Ürünler'!$A$5:$A$204,0)),"KOD BULUNAMADI"))</f>
        <v/>
      </c>
      <c r="D18" s="15" t="inlineStr">
        <is>
          <t>Giriş</t>
        </is>
      </c>
      <c r="E18" s="12" t="n">
        <v>6</v>
      </c>
      <c r="F18" s="11" t="n">
        <v>1450</v>
      </c>
      <c r="G18" s="16">
        <f>IF(OR(E18="",F18=""),"",E18*F18)</f>
        <v/>
      </c>
      <c r="H18" s="10" t="inlineStr">
        <is>
          <t>Tedarikçi alımı</t>
        </is>
      </c>
    </row>
    <row r="19">
      <c r="A19" s="13" t="n">
        <v>46281</v>
      </c>
      <c r="B19" s="10" t="inlineStr">
        <is>
          <t>HRD-001</t>
        </is>
      </c>
      <c r="C19" s="14">
        <f>IF(B19="","",IFERROR(INDEX('Ürünler'!$B$5:$B$204,MATCH(B19,'Ürünler'!$A$5:$A$204,0)),"KOD BULUNAMADI"))</f>
        <v/>
      </c>
      <c r="D19" s="15" t="inlineStr">
        <is>
          <t>Çıkış</t>
        </is>
      </c>
      <c r="E19" s="12" t="n">
        <v>45</v>
      </c>
      <c r="F19" s="11" t="n">
        <v>120</v>
      </c>
      <c r="G19" s="16">
        <f>IF(OR(E19="",F19=""),"",E19*F19)</f>
        <v/>
      </c>
      <c r="H19" s="10" t="inlineStr">
        <is>
          <t>Bayi siparişi</t>
        </is>
      </c>
    </row>
    <row r="20">
      <c r="A20" s="13" t="n">
        <v>46282</v>
      </c>
      <c r="B20" s="10" t="inlineStr">
        <is>
          <t>ELK-003</t>
        </is>
      </c>
      <c r="C20" s="14">
        <f>IF(B20="","",IFERROR(INDEX('Ürünler'!$B$5:$B$204,MATCH(B20,'Ürünler'!$A$5:$A$204,0)),"KOD BULUNAMADI"))</f>
        <v/>
      </c>
      <c r="D20" s="15" t="inlineStr">
        <is>
          <t>Çıkış</t>
        </is>
      </c>
      <c r="E20" s="12" t="n">
        <v>90</v>
      </c>
      <c r="F20" s="11" t="n">
        <v>60</v>
      </c>
      <c r="G20" s="16">
        <f>IF(OR(E20="",F20=""),"",E20*F20)</f>
        <v/>
      </c>
      <c r="H20" s="10" t="inlineStr">
        <is>
          <t>Bayi siparişi</t>
        </is>
      </c>
    </row>
    <row r="21">
      <c r="A21" s="13" t="n">
        <v>46283</v>
      </c>
      <c r="B21" s="10" t="inlineStr">
        <is>
          <t>ALT-002</t>
        </is>
      </c>
      <c r="C21" s="14">
        <f>IF(B21="","",IFERROR(INDEX('Ürünler'!$B$5:$B$204,MATCH(B21,'Ürünler'!$A$5:$A$204,0)),"KOD BULUNAMADI"))</f>
        <v/>
      </c>
      <c r="D21" s="15" t="inlineStr">
        <is>
          <t>Çıkış</t>
        </is>
      </c>
      <c r="E21" s="12" t="n">
        <v>5</v>
      </c>
      <c r="F21" s="11" t="n">
        <v>330</v>
      </c>
      <c r="G21" s="16">
        <f>IF(OR(E21="",F21=""),"",E21*F21)</f>
        <v/>
      </c>
      <c r="H21" s="10" t="inlineStr">
        <is>
          <t>Bayi siparişi</t>
        </is>
      </c>
    </row>
    <row r="22">
      <c r="A22" s="13" t="n">
        <v>46284</v>
      </c>
      <c r="B22" s="10" t="inlineStr">
        <is>
          <t>ELK-001</t>
        </is>
      </c>
      <c r="C22" s="14">
        <f>IF(B22="","",IFERROR(INDEX('Ürünler'!$B$5:$B$204,MATCH(B22,'Ürünler'!$A$5:$A$204,0)),"KOD BULUNAMADI"))</f>
        <v/>
      </c>
      <c r="D22" s="15" t="inlineStr">
        <is>
          <t>Çıkış</t>
        </is>
      </c>
      <c r="E22" s="12" t="n">
        <v>600</v>
      </c>
      <c r="F22" s="11" t="n">
        <v>26</v>
      </c>
      <c r="G22" s="16">
        <f>IF(OR(E22="",F22=""),"",E22*F22)</f>
        <v/>
      </c>
      <c r="H22" s="10" t="inlineStr">
        <is>
          <t>Bayi siparişi</t>
        </is>
      </c>
    </row>
    <row r="23">
      <c r="A23" s="13" t="n">
        <v>46287</v>
      </c>
      <c r="B23" s="10" t="inlineStr">
        <is>
          <t>HRD-002</t>
        </is>
      </c>
      <c r="C23" s="14">
        <f>IF(B23="","",IFERROR(INDEX('Ürünler'!$B$5:$B$204,MATCH(B23,'Ürünler'!$A$5:$A$204,0)),"KOD BULUNAMADI"))</f>
        <v/>
      </c>
      <c r="D23" s="15" t="inlineStr">
        <is>
          <t>Çıkış</t>
        </is>
      </c>
      <c r="E23" s="12" t="n">
        <v>8</v>
      </c>
      <c r="F23" s="11" t="n">
        <v>70</v>
      </c>
      <c r="G23" s="16">
        <f>IF(OR(E23="",F23=""),"",E23*F23)</f>
        <v/>
      </c>
      <c r="H23" s="10" t="inlineStr">
        <is>
          <t>Perakende satış</t>
        </is>
      </c>
    </row>
    <row r="24">
      <c r="A24" s="13" t="n">
        <v>46287</v>
      </c>
      <c r="B24" s="10" t="inlineStr">
        <is>
          <t>ALT-003</t>
        </is>
      </c>
      <c r="C24" s="14">
        <f>IF(B24="","",IFERROR(INDEX('Ürünler'!$B$5:$B$204,MATCH(B24,'Ürünler'!$A$5:$A$204,0)),"KOD BULUNAMADI"))</f>
        <v/>
      </c>
      <c r="D24" s="15" t="inlineStr">
        <is>
          <t>Çıkış</t>
        </is>
      </c>
      <c r="E24" s="12" t="n">
        <v>8</v>
      </c>
      <c r="F24" s="11" t="n">
        <v>150</v>
      </c>
      <c r="G24" s="16">
        <f>IF(OR(E24="",F24=""),"",E24*F24)</f>
        <v/>
      </c>
      <c r="H24" s="10" t="inlineStr">
        <is>
          <t>Bayi siparişi</t>
        </is>
      </c>
    </row>
    <row r="25">
      <c r="A25" s="13" t="n">
        <v>46288</v>
      </c>
      <c r="B25" s="10" t="inlineStr">
        <is>
          <t>BYA-002</t>
        </is>
      </c>
      <c r="C25" s="14">
        <f>IF(B25="","",IFERROR(INDEX('Ürünler'!$B$5:$B$204,MATCH(B25,'Ürünler'!$A$5:$A$204,0)),"KOD BULUNAMADI"))</f>
        <v/>
      </c>
      <c r="D25" s="15" t="inlineStr">
        <is>
          <t>Çıkış</t>
        </is>
      </c>
      <c r="E25" s="12" t="n">
        <v>4</v>
      </c>
      <c r="F25" s="11" t="n">
        <v>1950</v>
      </c>
      <c r="G25" s="16">
        <f>IF(OR(E25="",F25=""),"",E25*F25)</f>
        <v/>
      </c>
      <c r="H25" s="10" t="inlineStr">
        <is>
          <t>Bayi siparişi</t>
        </is>
      </c>
    </row>
    <row r="26">
      <c r="A26" s="13" t="n">
        <v>46289</v>
      </c>
      <c r="B26" s="10" t="inlineStr">
        <is>
          <t>TSS-001</t>
        </is>
      </c>
      <c r="C26" s="14">
        <f>IF(B26="","",IFERROR(INDEX('Ürünler'!$B$5:$B$204,MATCH(B26,'Ürünler'!$A$5:$A$204,0)),"KOD BULUNAMADI"))</f>
        <v/>
      </c>
      <c r="D26" s="15" t="inlineStr">
        <is>
          <t>Çıkış</t>
        </is>
      </c>
      <c r="E26" s="12" t="n">
        <v>25</v>
      </c>
      <c r="F26" s="11" t="n">
        <v>75</v>
      </c>
      <c r="G26" s="16">
        <f>IF(OR(E26="",F26=""),"",E26*F26)</f>
        <v/>
      </c>
      <c r="H26" s="10" t="inlineStr">
        <is>
          <t>Bayi siparişi</t>
        </is>
      </c>
    </row>
    <row r="27">
      <c r="A27" s="13" t="n"/>
      <c r="B27" s="10" t="n"/>
      <c r="C27" s="14">
        <f>IF(B27="","",IFERROR(INDEX('Ürünler'!$B$5:$B$204,MATCH(B27,'Ürünler'!$A$5:$A$204,0)),"KOD BULUNAMADI"))</f>
        <v/>
      </c>
      <c r="D27" s="15" t="n"/>
      <c r="E27" s="12" t="n"/>
      <c r="F27" s="11" t="n"/>
      <c r="G27" s="16">
        <f>IF(OR(E27="",F27=""),"",E27*F27)</f>
        <v/>
      </c>
      <c r="H27" s="10" t="n"/>
    </row>
    <row r="28">
      <c r="A28" s="13" t="n"/>
      <c r="B28" s="10" t="n"/>
      <c r="C28" s="14">
        <f>IF(B28="","",IFERROR(INDEX('Ürünler'!$B$5:$B$204,MATCH(B28,'Ürünler'!$A$5:$A$204,0)),"KOD BULUNAMADI"))</f>
        <v/>
      </c>
      <c r="D28" s="15" t="n"/>
      <c r="E28" s="12" t="n"/>
      <c r="F28" s="11" t="n"/>
      <c r="G28" s="16">
        <f>IF(OR(E28="",F28=""),"",E28*F28)</f>
        <v/>
      </c>
      <c r="H28" s="10" t="n"/>
    </row>
    <row r="29">
      <c r="A29" s="13" t="n"/>
      <c r="B29" s="10" t="n"/>
      <c r="C29" s="14">
        <f>IF(B29="","",IFERROR(INDEX('Ürünler'!$B$5:$B$204,MATCH(B29,'Ürünler'!$A$5:$A$204,0)),"KOD BULUNAMADI"))</f>
        <v/>
      </c>
      <c r="D29" s="15" t="n"/>
      <c r="E29" s="12" t="n"/>
      <c r="F29" s="11" t="n"/>
      <c r="G29" s="16">
        <f>IF(OR(E29="",F29=""),"",E29*F29)</f>
        <v/>
      </c>
      <c r="H29" s="10" t="n"/>
    </row>
    <row r="30">
      <c r="A30" s="13" t="n"/>
      <c r="B30" s="10" t="n"/>
      <c r="C30" s="14">
        <f>IF(B30="","",IFERROR(INDEX('Ürünler'!$B$5:$B$204,MATCH(B30,'Ürünler'!$A$5:$A$204,0)),"KOD BULUNAMADI"))</f>
        <v/>
      </c>
      <c r="D30" s="15" t="n"/>
      <c r="E30" s="12" t="n"/>
      <c r="F30" s="11" t="n"/>
      <c r="G30" s="16">
        <f>IF(OR(E30="",F30=""),"",E30*F30)</f>
        <v/>
      </c>
      <c r="H30" s="10" t="n"/>
    </row>
    <row r="31">
      <c r="A31" s="13" t="n"/>
      <c r="B31" s="10" t="n"/>
      <c r="C31" s="14">
        <f>IF(B31="","",IFERROR(INDEX('Ürünler'!$B$5:$B$204,MATCH(B31,'Ürünler'!$A$5:$A$204,0)),"KOD BULUNAMADI"))</f>
        <v/>
      </c>
      <c r="D31" s="15" t="n"/>
      <c r="E31" s="12" t="n"/>
      <c r="F31" s="11" t="n"/>
      <c r="G31" s="16">
        <f>IF(OR(E31="",F31=""),"",E31*F31)</f>
        <v/>
      </c>
      <c r="H31" s="10" t="n"/>
    </row>
    <row r="32">
      <c r="A32" s="13" t="n"/>
      <c r="B32" s="10" t="n"/>
      <c r="C32" s="14">
        <f>IF(B32="","",IFERROR(INDEX('Ürünler'!$B$5:$B$204,MATCH(B32,'Ürünler'!$A$5:$A$204,0)),"KOD BULUNAMADI"))</f>
        <v/>
      </c>
      <c r="D32" s="15" t="n"/>
      <c r="E32" s="12" t="n"/>
      <c r="F32" s="11" t="n"/>
      <c r="G32" s="16">
        <f>IF(OR(E32="",F32=""),"",E32*F32)</f>
        <v/>
      </c>
      <c r="H32" s="10" t="n"/>
    </row>
    <row r="33">
      <c r="A33" s="13" t="n"/>
      <c r="B33" s="10" t="n"/>
      <c r="C33" s="14">
        <f>IF(B33="","",IFERROR(INDEX('Ürünler'!$B$5:$B$204,MATCH(B33,'Ürünler'!$A$5:$A$204,0)),"KOD BULUNAMADI"))</f>
        <v/>
      </c>
      <c r="D33" s="15" t="n"/>
      <c r="E33" s="12" t="n"/>
      <c r="F33" s="11" t="n"/>
      <c r="G33" s="16">
        <f>IF(OR(E33="",F33=""),"",E33*F33)</f>
        <v/>
      </c>
      <c r="H33" s="10" t="n"/>
    </row>
    <row r="34">
      <c r="A34" s="13" t="n"/>
      <c r="B34" s="10" t="n"/>
      <c r="C34" s="14">
        <f>IF(B34="","",IFERROR(INDEX('Ürünler'!$B$5:$B$204,MATCH(B34,'Ürünler'!$A$5:$A$204,0)),"KOD BULUNAMADI"))</f>
        <v/>
      </c>
      <c r="D34" s="15" t="n"/>
      <c r="E34" s="12" t="n"/>
      <c r="F34" s="11" t="n"/>
      <c r="G34" s="16">
        <f>IF(OR(E34="",F34=""),"",E34*F34)</f>
        <v/>
      </c>
      <c r="H34" s="10" t="n"/>
    </row>
    <row r="35">
      <c r="A35" s="13" t="n"/>
      <c r="B35" s="10" t="n"/>
      <c r="C35" s="14">
        <f>IF(B35="","",IFERROR(INDEX('Ürünler'!$B$5:$B$204,MATCH(B35,'Ürünler'!$A$5:$A$204,0)),"KOD BULUNAMADI"))</f>
        <v/>
      </c>
      <c r="D35" s="15" t="n"/>
      <c r="E35" s="12" t="n"/>
      <c r="F35" s="11" t="n"/>
      <c r="G35" s="16">
        <f>IF(OR(E35="",F35=""),"",E35*F35)</f>
        <v/>
      </c>
      <c r="H35" s="10" t="n"/>
    </row>
    <row r="36">
      <c r="A36" s="13" t="n"/>
      <c r="B36" s="10" t="n"/>
      <c r="C36" s="14">
        <f>IF(B36="","",IFERROR(INDEX('Ürünler'!$B$5:$B$204,MATCH(B36,'Ürünler'!$A$5:$A$204,0)),"KOD BULUNAMADI"))</f>
        <v/>
      </c>
      <c r="D36" s="15" t="n"/>
      <c r="E36" s="12" t="n"/>
      <c r="F36" s="11" t="n"/>
      <c r="G36" s="16">
        <f>IF(OR(E36="",F36=""),"",E36*F36)</f>
        <v/>
      </c>
      <c r="H36" s="10" t="n"/>
    </row>
    <row r="37">
      <c r="A37" s="13" t="n"/>
      <c r="B37" s="10" t="n"/>
      <c r="C37" s="14">
        <f>IF(B37="","",IFERROR(INDEX('Ürünler'!$B$5:$B$204,MATCH(B37,'Ürünler'!$A$5:$A$204,0)),"KOD BULUNAMADI"))</f>
        <v/>
      </c>
      <c r="D37" s="15" t="n"/>
      <c r="E37" s="12" t="n"/>
      <c r="F37" s="11" t="n"/>
      <c r="G37" s="16">
        <f>IF(OR(E37="",F37=""),"",E37*F37)</f>
        <v/>
      </c>
      <c r="H37" s="10" t="n"/>
    </row>
    <row r="38">
      <c r="A38" s="13" t="n"/>
      <c r="B38" s="10" t="n"/>
      <c r="C38" s="14">
        <f>IF(B38="","",IFERROR(INDEX('Ürünler'!$B$5:$B$204,MATCH(B38,'Ürünler'!$A$5:$A$204,0)),"KOD BULUNAMADI"))</f>
        <v/>
      </c>
      <c r="D38" s="15" t="n"/>
      <c r="E38" s="12" t="n"/>
      <c r="F38" s="11" t="n"/>
      <c r="G38" s="16">
        <f>IF(OR(E38="",F38=""),"",E38*F38)</f>
        <v/>
      </c>
      <c r="H38" s="10" t="n"/>
    </row>
    <row r="39">
      <c r="A39" s="13" t="n"/>
      <c r="B39" s="10" t="n"/>
      <c r="C39" s="14">
        <f>IF(B39="","",IFERROR(INDEX('Ürünler'!$B$5:$B$204,MATCH(B39,'Ürünler'!$A$5:$A$204,0)),"KOD BULUNAMADI"))</f>
        <v/>
      </c>
      <c r="D39" s="15" t="n"/>
      <c r="E39" s="12" t="n"/>
      <c r="F39" s="11" t="n"/>
      <c r="G39" s="16">
        <f>IF(OR(E39="",F39=""),"",E39*F39)</f>
        <v/>
      </c>
      <c r="H39" s="10" t="n"/>
    </row>
    <row r="40">
      <c r="A40" s="13" t="n"/>
      <c r="B40" s="10" t="n"/>
      <c r="C40" s="14">
        <f>IF(B40="","",IFERROR(INDEX('Ürünler'!$B$5:$B$204,MATCH(B40,'Ürünler'!$A$5:$A$204,0)),"KOD BULUNAMADI"))</f>
        <v/>
      </c>
      <c r="D40" s="15" t="n"/>
      <c r="E40" s="12" t="n"/>
      <c r="F40" s="11" t="n"/>
      <c r="G40" s="16">
        <f>IF(OR(E40="",F40=""),"",E40*F40)</f>
        <v/>
      </c>
      <c r="H40" s="10" t="n"/>
    </row>
    <row r="41">
      <c r="A41" s="13" t="n"/>
      <c r="B41" s="10" t="n"/>
      <c r="C41" s="14">
        <f>IF(B41="","",IFERROR(INDEX('Ürünler'!$B$5:$B$204,MATCH(B41,'Ürünler'!$A$5:$A$204,0)),"KOD BULUNAMADI"))</f>
        <v/>
      </c>
      <c r="D41" s="15" t="n"/>
      <c r="E41" s="12" t="n"/>
      <c r="F41" s="11" t="n"/>
      <c r="G41" s="16">
        <f>IF(OR(E41="",F41=""),"",E41*F41)</f>
        <v/>
      </c>
      <c r="H41" s="10" t="n"/>
    </row>
    <row r="42">
      <c r="A42" s="13" t="n"/>
      <c r="B42" s="10" t="n"/>
      <c r="C42" s="14">
        <f>IF(B42="","",IFERROR(INDEX('Ürünler'!$B$5:$B$204,MATCH(B42,'Ürünler'!$A$5:$A$204,0)),"KOD BULUNAMADI"))</f>
        <v/>
      </c>
      <c r="D42" s="15" t="n"/>
      <c r="E42" s="12" t="n"/>
      <c r="F42" s="11" t="n"/>
      <c r="G42" s="16">
        <f>IF(OR(E42="",F42=""),"",E42*F42)</f>
        <v/>
      </c>
      <c r="H42" s="10" t="n"/>
    </row>
    <row r="43">
      <c r="A43" s="13" t="n"/>
      <c r="B43" s="10" t="n"/>
      <c r="C43" s="14">
        <f>IF(B43="","",IFERROR(INDEX('Ürünler'!$B$5:$B$204,MATCH(B43,'Ürünler'!$A$5:$A$204,0)),"KOD BULUNAMADI"))</f>
        <v/>
      </c>
      <c r="D43" s="15" t="n"/>
      <c r="E43" s="12" t="n"/>
      <c r="F43" s="11" t="n"/>
      <c r="G43" s="16">
        <f>IF(OR(E43="",F43=""),"",E43*F43)</f>
        <v/>
      </c>
      <c r="H43" s="10" t="n"/>
    </row>
    <row r="44">
      <c r="A44" s="13" t="n"/>
      <c r="B44" s="10" t="n"/>
      <c r="C44" s="14">
        <f>IF(B44="","",IFERROR(INDEX('Ürünler'!$B$5:$B$204,MATCH(B44,'Ürünler'!$A$5:$A$204,0)),"KOD BULUNAMADI"))</f>
        <v/>
      </c>
      <c r="D44" s="15" t="n"/>
      <c r="E44" s="12" t="n"/>
      <c r="F44" s="11" t="n"/>
      <c r="G44" s="16">
        <f>IF(OR(E44="",F44=""),"",E44*F44)</f>
        <v/>
      </c>
      <c r="H44" s="10" t="n"/>
    </row>
    <row r="45">
      <c r="A45" s="13" t="n"/>
      <c r="B45" s="10" t="n"/>
      <c r="C45" s="14">
        <f>IF(B45="","",IFERROR(INDEX('Ürünler'!$B$5:$B$204,MATCH(B45,'Ürünler'!$A$5:$A$204,0)),"KOD BULUNAMADI"))</f>
        <v/>
      </c>
      <c r="D45" s="15" t="n"/>
      <c r="E45" s="12" t="n"/>
      <c r="F45" s="11" t="n"/>
      <c r="G45" s="16">
        <f>IF(OR(E45="",F45=""),"",E45*F45)</f>
        <v/>
      </c>
      <c r="H45" s="10" t="n"/>
    </row>
    <row r="46">
      <c r="A46" s="13" t="n"/>
      <c r="B46" s="10" t="n"/>
      <c r="C46" s="14">
        <f>IF(B46="","",IFERROR(INDEX('Ürünler'!$B$5:$B$204,MATCH(B46,'Ürünler'!$A$5:$A$204,0)),"KOD BULUNAMADI"))</f>
        <v/>
      </c>
      <c r="D46" s="15" t="n"/>
      <c r="E46" s="12" t="n"/>
      <c r="F46" s="11" t="n"/>
      <c r="G46" s="16">
        <f>IF(OR(E46="",F46=""),"",E46*F46)</f>
        <v/>
      </c>
      <c r="H46" s="10" t="n"/>
    </row>
    <row r="47">
      <c r="A47" s="13" t="n"/>
      <c r="B47" s="10" t="n"/>
      <c r="C47" s="14">
        <f>IF(B47="","",IFERROR(INDEX('Ürünler'!$B$5:$B$204,MATCH(B47,'Ürünler'!$A$5:$A$204,0)),"KOD BULUNAMADI"))</f>
        <v/>
      </c>
      <c r="D47" s="15" t="n"/>
      <c r="E47" s="12" t="n"/>
      <c r="F47" s="11" t="n"/>
      <c r="G47" s="16">
        <f>IF(OR(E47="",F47=""),"",E47*F47)</f>
        <v/>
      </c>
      <c r="H47" s="10" t="n"/>
    </row>
    <row r="48">
      <c r="A48" s="13" t="n"/>
      <c r="B48" s="10" t="n"/>
      <c r="C48" s="14">
        <f>IF(B48="","",IFERROR(INDEX('Ürünler'!$B$5:$B$204,MATCH(B48,'Ürünler'!$A$5:$A$204,0)),"KOD BULUNAMADI"))</f>
        <v/>
      </c>
      <c r="D48" s="15" t="n"/>
      <c r="E48" s="12" t="n"/>
      <c r="F48" s="11" t="n"/>
      <c r="G48" s="16">
        <f>IF(OR(E48="",F48=""),"",E48*F48)</f>
        <v/>
      </c>
      <c r="H48" s="10" t="n"/>
    </row>
    <row r="49">
      <c r="A49" s="13" t="n"/>
      <c r="B49" s="10" t="n"/>
      <c r="C49" s="14">
        <f>IF(B49="","",IFERROR(INDEX('Ürünler'!$B$5:$B$204,MATCH(B49,'Ürünler'!$A$5:$A$204,0)),"KOD BULUNAMADI"))</f>
        <v/>
      </c>
      <c r="D49" s="15" t="n"/>
      <c r="E49" s="12" t="n"/>
      <c r="F49" s="11" t="n"/>
      <c r="G49" s="16">
        <f>IF(OR(E49="",F49=""),"",E49*F49)</f>
        <v/>
      </c>
      <c r="H49" s="10" t="n"/>
    </row>
    <row r="50">
      <c r="A50" s="13" t="n"/>
      <c r="B50" s="10" t="n"/>
      <c r="C50" s="14">
        <f>IF(B50="","",IFERROR(INDEX('Ürünler'!$B$5:$B$204,MATCH(B50,'Ürünler'!$A$5:$A$204,0)),"KOD BULUNAMADI"))</f>
        <v/>
      </c>
      <c r="D50" s="15" t="n"/>
      <c r="E50" s="12" t="n"/>
      <c r="F50" s="11" t="n"/>
      <c r="G50" s="16">
        <f>IF(OR(E50="",F50=""),"",E50*F50)</f>
        <v/>
      </c>
      <c r="H50" s="10" t="n"/>
    </row>
    <row r="51">
      <c r="A51" s="13" t="n"/>
      <c r="B51" s="10" t="n"/>
      <c r="C51" s="14">
        <f>IF(B51="","",IFERROR(INDEX('Ürünler'!$B$5:$B$204,MATCH(B51,'Ürünler'!$A$5:$A$204,0)),"KOD BULUNAMADI"))</f>
        <v/>
      </c>
      <c r="D51" s="15" t="n"/>
      <c r="E51" s="12" t="n"/>
      <c r="F51" s="11" t="n"/>
      <c r="G51" s="16">
        <f>IF(OR(E51="",F51=""),"",E51*F51)</f>
        <v/>
      </c>
      <c r="H51" s="10" t="n"/>
    </row>
    <row r="52">
      <c r="A52" s="13" t="n"/>
      <c r="B52" s="10" t="n"/>
      <c r="C52" s="14">
        <f>IF(B52="","",IFERROR(INDEX('Ürünler'!$B$5:$B$204,MATCH(B52,'Ürünler'!$A$5:$A$204,0)),"KOD BULUNAMADI"))</f>
        <v/>
      </c>
      <c r="D52" s="15" t="n"/>
      <c r="E52" s="12" t="n"/>
      <c r="F52" s="11" t="n"/>
      <c r="G52" s="16">
        <f>IF(OR(E52="",F52=""),"",E52*F52)</f>
        <v/>
      </c>
      <c r="H52" s="10" t="n"/>
    </row>
    <row r="53">
      <c r="A53" s="13" t="n"/>
      <c r="B53" s="10" t="n"/>
      <c r="C53" s="14">
        <f>IF(B53="","",IFERROR(INDEX('Ürünler'!$B$5:$B$204,MATCH(B53,'Ürünler'!$A$5:$A$204,0)),"KOD BULUNAMADI"))</f>
        <v/>
      </c>
      <c r="D53" s="15" t="n"/>
      <c r="E53" s="12" t="n"/>
      <c r="F53" s="11" t="n"/>
      <c r="G53" s="16">
        <f>IF(OR(E53="",F53=""),"",E53*F53)</f>
        <v/>
      </c>
      <c r="H53" s="10" t="n"/>
    </row>
    <row r="54">
      <c r="A54" s="13" t="n"/>
      <c r="B54" s="10" t="n"/>
      <c r="C54" s="14">
        <f>IF(B54="","",IFERROR(INDEX('Ürünler'!$B$5:$B$204,MATCH(B54,'Ürünler'!$A$5:$A$204,0)),"KOD BULUNAMADI"))</f>
        <v/>
      </c>
      <c r="D54" s="15" t="n"/>
      <c r="E54" s="12" t="n"/>
      <c r="F54" s="11" t="n"/>
      <c r="G54" s="16">
        <f>IF(OR(E54="",F54=""),"",E54*F54)</f>
        <v/>
      </c>
      <c r="H54" s="10" t="n"/>
    </row>
    <row r="55">
      <c r="A55" s="13" t="n"/>
      <c r="B55" s="10" t="n"/>
      <c r="C55" s="14">
        <f>IF(B55="","",IFERROR(INDEX('Ürünler'!$B$5:$B$204,MATCH(B55,'Ürünler'!$A$5:$A$204,0)),"KOD BULUNAMADI"))</f>
        <v/>
      </c>
      <c r="D55" s="15" t="n"/>
      <c r="E55" s="12" t="n"/>
      <c r="F55" s="11" t="n"/>
      <c r="G55" s="16">
        <f>IF(OR(E55="",F55=""),"",E55*F55)</f>
        <v/>
      </c>
      <c r="H55" s="10" t="n"/>
    </row>
    <row r="56">
      <c r="A56" s="13" t="n"/>
      <c r="B56" s="10" t="n"/>
      <c r="C56" s="14">
        <f>IF(B56="","",IFERROR(INDEX('Ürünler'!$B$5:$B$204,MATCH(B56,'Ürünler'!$A$5:$A$204,0)),"KOD BULUNAMADI"))</f>
        <v/>
      </c>
      <c r="D56" s="15" t="n"/>
      <c r="E56" s="12" t="n"/>
      <c r="F56" s="11" t="n"/>
      <c r="G56" s="16">
        <f>IF(OR(E56="",F56=""),"",E56*F56)</f>
        <v/>
      </c>
      <c r="H56" s="10" t="n"/>
    </row>
    <row r="57">
      <c r="A57" s="13" t="n"/>
      <c r="B57" s="10" t="n"/>
      <c r="C57" s="14">
        <f>IF(B57="","",IFERROR(INDEX('Ürünler'!$B$5:$B$204,MATCH(B57,'Ürünler'!$A$5:$A$204,0)),"KOD BULUNAMADI"))</f>
        <v/>
      </c>
      <c r="D57" s="15" t="n"/>
      <c r="E57" s="12" t="n"/>
      <c r="F57" s="11" t="n"/>
      <c r="G57" s="16">
        <f>IF(OR(E57="",F57=""),"",E57*F57)</f>
        <v/>
      </c>
      <c r="H57" s="10" t="n"/>
    </row>
    <row r="58">
      <c r="A58" s="13" t="n"/>
      <c r="B58" s="10" t="n"/>
      <c r="C58" s="14">
        <f>IF(B58="","",IFERROR(INDEX('Ürünler'!$B$5:$B$204,MATCH(B58,'Ürünler'!$A$5:$A$204,0)),"KOD BULUNAMADI"))</f>
        <v/>
      </c>
      <c r="D58" s="15" t="n"/>
      <c r="E58" s="12" t="n"/>
      <c r="F58" s="11" t="n"/>
      <c r="G58" s="16">
        <f>IF(OR(E58="",F58=""),"",E58*F58)</f>
        <v/>
      </c>
      <c r="H58" s="10" t="n"/>
    </row>
    <row r="59">
      <c r="A59" s="13" t="n"/>
      <c r="B59" s="10" t="n"/>
      <c r="C59" s="14">
        <f>IF(B59="","",IFERROR(INDEX('Ürünler'!$B$5:$B$204,MATCH(B59,'Ürünler'!$A$5:$A$204,0)),"KOD BULUNAMADI"))</f>
        <v/>
      </c>
      <c r="D59" s="15" t="n"/>
      <c r="E59" s="12" t="n"/>
      <c r="F59" s="11" t="n"/>
      <c r="G59" s="16">
        <f>IF(OR(E59="",F59=""),"",E59*F59)</f>
        <v/>
      </c>
      <c r="H59" s="10" t="n"/>
    </row>
    <row r="60">
      <c r="A60" s="13" t="n"/>
      <c r="B60" s="10" t="n"/>
      <c r="C60" s="14">
        <f>IF(B60="","",IFERROR(INDEX('Ürünler'!$B$5:$B$204,MATCH(B60,'Ürünler'!$A$5:$A$204,0)),"KOD BULUNAMADI"))</f>
        <v/>
      </c>
      <c r="D60" s="15" t="n"/>
      <c r="E60" s="12" t="n"/>
      <c r="F60" s="11" t="n"/>
      <c r="G60" s="16">
        <f>IF(OR(E60="",F60=""),"",E60*F60)</f>
        <v/>
      </c>
      <c r="H60" s="10" t="n"/>
    </row>
    <row r="61">
      <c r="A61" s="13" t="n"/>
      <c r="B61" s="10" t="n"/>
      <c r="C61" s="14">
        <f>IF(B61="","",IFERROR(INDEX('Ürünler'!$B$5:$B$204,MATCH(B61,'Ürünler'!$A$5:$A$204,0)),"KOD BULUNAMADI"))</f>
        <v/>
      </c>
      <c r="D61" s="15" t="n"/>
      <c r="E61" s="12" t="n"/>
      <c r="F61" s="11" t="n"/>
      <c r="G61" s="16">
        <f>IF(OR(E61="",F61=""),"",E61*F61)</f>
        <v/>
      </c>
      <c r="H61" s="10" t="n"/>
    </row>
    <row r="62">
      <c r="A62" s="13" t="n"/>
      <c r="B62" s="10" t="n"/>
      <c r="C62" s="14">
        <f>IF(B62="","",IFERROR(INDEX('Ürünler'!$B$5:$B$204,MATCH(B62,'Ürünler'!$A$5:$A$204,0)),"KOD BULUNAMADI"))</f>
        <v/>
      </c>
      <c r="D62" s="15" t="n"/>
      <c r="E62" s="12" t="n"/>
      <c r="F62" s="11" t="n"/>
      <c r="G62" s="16">
        <f>IF(OR(E62="",F62=""),"",E62*F62)</f>
        <v/>
      </c>
      <c r="H62" s="10" t="n"/>
    </row>
    <row r="63">
      <c r="A63" s="13" t="n"/>
      <c r="B63" s="10" t="n"/>
      <c r="C63" s="14">
        <f>IF(B63="","",IFERROR(INDEX('Ürünler'!$B$5:$B$204,MATCH(B63,'Ürünler'!$A$5:$A$204,0)),"KOD BULUNAMADI"))</f>
        <v/>
      </c>
      <c r="D63" s="15" t="n"/>
      <c r="E63" s="12" t="n"/>
      <c r="F63" s="11" t="n"/>
      <c r="G63" s="16">
        <f>IF(OR(E63="",F63=""),"",E63*F63)</f>
        <v/>
      </c>
      <c r="H63" s="10" t="n"/>
    </row>
    <row r="64">
      <c r="A64" s="13" t="n"/>
      <c r="B64" s="10" t="n"/>
      <c r="C64" s="14">
        <f>IF(B64="","",IFERROR(INDEX('Ürünler'!$B$5:$B$204,MATCH(B64,'Ürünler'!$A$5:$A$204,0)),"KOD BULUNAMADI"))</f>
        <v/>
      </c>
      <c r="D64" s="15" t="n"/>
      <c r="E64" s="12" t="n"/>
      <c r="F64" s="11" t="n"/>
      <c r="G64" s="16">
        <f>IF(OR(E64="",F64=""),"",E64*F64)</f>
        <v/>
      </c>
      <c r="H64" s="10" t="n"/>
    </row>
    <row r="65">
      <c r="A65" s="13" t="n"/>
      <c r="B65" s="10" t="n"/>
      <c r="C65" s="14">
        <f>IF(B65="","",IFERROR(INDEX('Ürünler'!$B$5:$B$204,MATCH(B65,'Ürünler'!$A$5:$A$204,0)),"KOD BULUNAMADI"))</f>
        <v/>
      </c>
      <c r="D65" s="15" t="n"/>
      <c r="E65" s="12" t="n"/>
      <c r="F65" s="11" t="n"/>
      <c r="G65" s="16">
        <f>IF(OR(E65="",F65=""),"",E65*F65)</f>
        <v/>
      </c>
      <c r="H65" s="10" t="n"/>
    </row>
    <row r="66">
      <c r="A66" s="13" t="n"/>
      <c r="B66" s="10" t="n"/>
      <c r="C66" s="14">
        <f>IF(B66="","",IFERROR(INDEX('Ürünler'!$B$5:$B$204,MATCH(B66,'Ürünler'!$A$5:$A$204,0)),"KOD BULUNAMADI"))</f>
        <v/>
      </c>
      <c r="D66" s="15" t="n"/>
      <c r="E66" s="12" t="n"/>
      <c r="F66" s="11" t="n"/>
      <c r="G66" s="16">
        <f>IF(OR(E66="",F66=""),"",E66*F66)</f>
        <v/>
      </c>
      <c r="H66" s="10" t="n"/>
    </row>
    <row r="67">
      <c r="A67" s="13" t="n"/>
      <c r="B67" s="10" t="n"/>
      <c r="C67" s="14">
        <f>IF(B67="","",IFERROR(INDEX('Ürünler'!$B$5:$B$204,MATCH(B67,'Ürünler'!$A$5:$A$204,0)),"KOD BULUNAMADI"))</f>
        <v/>
      </c>
      <c r="D67" s="15" t="n"/>
      <c r="E67" s="12" t="n"/>
      <c r="F67" s="11" t="n"/>
      <c r="G67" s="16">
        <f>IF(OR(E67="",F67=""),"",E67*F67)</f>
        <v/>
      </c>
      <c r="H67" s="10" t="n"/>
    </row>
    <row r="68">
      <c r="A68" s="13" t="n"/>
      <c r="B68" s="10" t="n"/>
      <c r="C68" s="14">
        <f>IF(B68="","",IFERROR(INDEX('Ürünler'!$B$5:$B$204,MATCH(B68,'Ürünler'!$A$5:$A$204,0)),"KOD BULUNAMADI"))</f>
        <v/>
      </c>
      <c r="D68" s="15" t="n"/>
      <c r="E68" s="12" t="n"/>
      <c r="F68" s="11" t="n"/>
      <c r="G68" s="16">
        <f>IF(OR(E68="",F68=""),"",E68*F68)</f>
        <v/>
      </c>
      <c r="H68" s="10" t="n"/>
    </row>
    <row r="69">
      <c r="A69" s="13" t="n"/>
      <c r="B69" s="10" t="n"/>
      <c r="C69" s="14">
        <f>IF(B69="","",IFERROR(INDEX('Ürünler'!$B$5:$B$204,MATCH(B69,'Ürünler'!$A$5:$A$204,0)),"KOD BULUNAMADI"))</f>
        <v/>
      </c>
      <c r="D69" s="15" t="n"/>
      <c r="E69" s="12" t="n"/>
      <c r="F69" s="11" t="n"/>
      <c r="G69" s="16">
        <f>IF(OR(E69="",F69=""),"",E69*F69)</f>
        <v/>
      </c>
      <c r="H69" s="10" t="n"/>
    </row>
    <row r="70">
      <c r="A70" s="13" t="n"/>
      <c r="B70" s="10" t="n"/>
      <c r="C70" s="14">
        <f>IF(B70="","",IFERROR(INDEX('Ürünler'!$B$5:$B$204,MATCH(B70,'Ürünler'!$A$5:$A$204,0)),"KOD BULUNAMADI"))</f>
        <v/>
      </c>
      <c r="D70" s="15" t="n"/>
      <c r="E70" s="12" t="n"/>
      <c r="F70" s="11" t="n"/>
      <c r="G70" s="16">
        <f>IF(OR(E70="",F70=""),"",E70*F70)</f>
        <v/>
      </c>
      <c r="H70" s="10" t="n"/>
    </row>
    <row r="71">
      <c r="A71" s="13" t="n"/>
      <c r="B71" s="10" t="n"/>
      <c r="C71" s="14">
        <f>IF(B71="","",IFERROR(INDEX('Ürünler'!$B$5:$B$204,MATCH(B71,'Ürünler'!$A$5:$A$204,0)),"KOD BULUNAMADI"))</f>
        <v/>
      </c>
      <c r="D71" s="15" t="n"/>
      <c r="E71" s="12" t="n"/>
      <c r="F71" s="11" t="n"/>
      <c r="G71" s="16">
        <f>IF(OR(E71="",F71=""),"",E71*F71)</f>
        <v/>
      </c>
      <c r="H71" s="10" t="n"/>
    </row>
    <row r="72">
      <c r="A72" s="13" t="n"/>
      <c r="B72" s="10" t="n"/>
      <c r="C72" s="14">
        <f>IF(B72="","",IFERROR(INDEX('Ürünler'!$B$5:$B$204,MATCH(B72,'Ürünler'!$A$5:$A$204,0)),"KOD BULUNAMADI"))</f>
        <v/>
      </c>
      <c r="D72" s="15" t="n"/>
      <c r="E72" s="12" t="n"/>
      <c r="F72" s="11" t="n"/>
      <c r="G72" s="16">
        <f>IF(OR(E72="",F72=""),"",E72*F72)</f>
        <v/>
      </c>
      <c r="H72" s="10" t="n"/>
    </row>
    <row r="73">
      <c r="A73" s="13" t="n"/>
      <c r="B73" s="10" t="n"/>
      <c r="C73" s="14">
        <f>IF(B73="","",IFERROR(INDEX('Ürünler'!$B$5:$B$204,MATCH(B73,'Ürünler'!$A$5:$A$204,0)),"KOD BULUNAMADI"))</f>
        <v/>
      </c>
      <c r="D73" s="15" t="n"/>
      <c r="E73" s="12" t="n"/>
      <c r="F73" s="11" t="n"/>
      <c r="G73" s="16">
        <f>IF(OR(E73="",F73=""),"",E73*F73)</f>
        <v/>
      </c>
      <c r="H73" s="10" t="n"/>
    </row>
    <row r="74">
      <c r="A74" s="13" t="n"/>
      <c r="B74" s="10" t="n"/>
      <c r="C74" s="14">
        <f>IF(B74="","",IFERROR(INDEX('Ürünler'!$B$5:$B$204,MATCH(B74,'Ürünler'!$A$5:$A$204,0)),"KOD BULUNAMADI"))</f>
        <v/>
      </c>
      <c r="D74" s="15" t="n"/>
      <c r="E74" s="12" t="n"/>
      <c r="F74" s="11" t="n"/>
      <c r="G74" s="16">
        <f>IF(OR(E74="",F74=""),"",E74*F74)</f>
        <v/>
      </c>
      <c r="H74" s="10" t="n"/>
    </row>
    <row r="75">
      <c r="A75" s="13" t="n"/>
      <c r="B75" s="10" t="n"/>
      <c r="C75" s="14">
        <f>IF(B75="","",IFERROR(INDEX('Ürünler'!$B$5:$B$204,MATCH(B75,'Ürünler'!$A$5:$A$204,0)),"KOD BULUNAMADI"))</f>
        <v/>
      </c>
      <c r="D75" s="15" t="n"/>
      <c r="E75" s="12" t="n"/>
      <c r="F75" s="11" t="n"/>
      <c r="G75" s="16">
        <f>IF(OR(E75="",F75=""),"",E75*F75)</f>
        <v/>
      </c>
      <c r="H75" s="10" t="n"/>
    </row>
    <row r="76">
      <c r="A76" s="13" t="n"/>
      <c r="B76" s="10" t="n"/>
      <c r="C76" s="14">
        <f>IF(B76="","",IFERROR(INDEX('Ürünler'!$B$5:$B$204,MATCH(B76,'Ürünler'!$A$5:$A$204,0)),"KOD BULUNAMADI"))</f>
        <v/>
      </c>
      <c r="D76" s="15" t="n"/>
      <c r="E76" s="12" t="n"/>
      <c r="F76" s="11" t="n"/>
      <c r="G76" s="16">
        <f>IF(OR(E76="",F76=""),"",E76*F76)</f>
        <v/>
      </c>
      <c r="H76" s="10" t="n"/>
    </row>
    <row r="77">
      <c r="A77" s="13" t="n"/>
      <c r="B77" s="10" t="n"/>
      <c r="C77" s="14">
        <f>IF(B77="","",IFERROR(INDEX('Ürünler'!$B$5:$B$204,MATCH(B77,'Ürünler'!$A$5:$A$204,0)),"KOD BULUNAMADI"))</f>
        <v/>
      </c>
      <c r="D77" s="15" t="n"/>
      <c r="E77" s="12" t="n"/>
      <c r="F77" s="11" t="n"/>
      <c r="G77" s="16">
        <f>IF(OR(E77="",F77=""),"",E77*F77)</f>
        <v/>
      </c>
      <c r="H77" s="10" t="n"/>
    </row>
    <row r="78">
      <c r="A78" s="13" t="n"/>
      <c r="B78" s="10" t="n"/>
      <c r="C78" s="14">
        <f>IF(B78="","",IFERROR(INDEX('Ürünler'!$B$5:$B$204,MATCH(B78,'Ürünler'!$A$5:$A$204,0)),"KOD BULUNAMADI"))</f>
        <v/>
      </c>
      <c r="D78" s="15" t="n"/>
      <c r="E78" s="12" t="n"/>
      <c r="F78" s="11" t="n"/>
      <c r="G78" s="16">
        <f>IF(OR(E78="",F78=""),"",E78*F78)</f>
        <v/>
      </c>
      <c r="H78" s="10" t="n"/>
    </row>
    <row r="79">
      <c r="A79" s="13" t="n"/>
      <c r="B79" s="10" t="n"/>
      <c r="C79" s="14">
        <f>IF(B79="","",IFERROR(INDEX('Ürünler'!$B$5:$B$204,MATCH(B79,'Ürünler'!$A$5:$A$204,0)),"KOD BULUNAMADI"))</f>
        <v/>
      </c>
      <c r="D79" s="15" t="n"/>
      <c r="E79" s="12" t="n"/>
      <c r="F79" s="11" t="n"/>
      <c r="G79" s="16">
        <f>IF(OR(E79="",F79=""),"",E79*F79)</f>
        <v/>
      </c>
      <c r="H79" s="10" t="n"/>
    </row>
    <row r="80">
      <c r="A80" s="13" t="n"/>
      <c r="B80" s="10" t="n"/>
      <c r="C80" s="14">
        <f>IF(B80="","",IFERROR(INDEX('Ürünler'!$B$5:$B$204,MATCH(B80,'Ürünler'!$A$5:$A$204,0)),"KOD BULUNAMADI"))</f>
        <v/>
      </c>
      <c r="D80" s="15" t="n"/>
      <c r="E80" s="12" t="n"/>
      <c r="F80" s="11" t="n"/>
      <c r="G80" s="16">
        <f>IF(OR(E80="",F80=""),"",E80*F80)</f>
        <v/>
      </c>
      <c r="H80" s="10" t="n"/>
    </row>
    <row r="81">
      <c r="A81" s="13" t="n"/>
      <c r="B81" s="10" t="n"/>
      <c r="C81" s="14">
        <f>IF(B81="","",IFERROR(INDEX('Ürünler'!$B$5:$B$204,MATCH(B81,'Ürünler'!$A$5:$A$204,0)),"KOD BULUNAMADI"))</f>
        <v/>
      </c>
      <c r="D81" s="15" t="n"/>
      <c r="E81" s="12" t="n"/>
      <c r="F81" s="11" t="n"/>
      <c r="G81" s="16">
        <f>IF(OR(E81="",F81=""),"",E81*F81)</f>
        <v/>
      </c>
      <c r="H81" s="10" t="n"/>
    </row>
    <row r="82">
      <c r="A82" s="13" t="n"/>
      <c r="B82" s="10" t="n"/>
      <c r="C82" s="14">
        <f>IF(B82="","",IFERROR(INDEX('Ürünler'!$B$5:$B$204,MATCH(B82,'Ürünler'!$A$5:$A$204,0)),"KOD BULUNAMADI"))</f>
        <v/>
      </c>
      <c r="D82" s="15" t="n"/>
      <c r="E82" s="12" t="n"/>
      <c r="F82" s="11" t="n"/>
      <c r="G82" s="16">
        <f>IF(OR(E82="",F82=""),"",E82*F82)</f>
        <v/>
      </c>
      <c r="H82" s="10" t="n"/>
    </row>
    <row r="83">
      <c r="A83" s="13" t="n"/>
      <c r="B83" s="10" t="n"/>
      <c r="C83" s="14">
        <f>IF(B83="","",IFERROR(INDEX('Ürünler'!$B$5:$B$204,MATCH(B83,'Ürünler'!$A$5:$A$204,0)),"KOD BULUNAMADI"))</f>
        <v/>
      </c>
      <c r="D83" s="15" t="n"/>
      <c r="E83" s="12" t="n"/>
      <c r="F83" s="11" t="n"/>
      <c r="G83" s="16">
        <f>IF(OR(E83="",F83=""),"",E83*F83)</f>
        <v/>
      </c>
      <c r="H83" s="10" t="n"/>
    </row>
    <row r="84">
      <c r="A84" s="13" t="n"/>
      <c r="B84" s="10" t="n"/>
      <c r="C84" s="14">
        <f>IF(B84="","",IFERROR(INDEX('Ürünler'!$B$5:$B$204,MATCH(B84,'Ürünler'!$A$5:$A$204,0)),"KOD BULUNAMADI"))</f>
        <v/>
      </c>
      <c r="D84" s="15" t="n"/>
      <c r="E84" s="12" t="n"/>
      <c r="F84" s="11" t="n"/>
      <c r="G84" s="16">
        <f>IF(OR(E84="",F84=""),"",E84*F84)</f>
        <v/>
      </c>
      <c r="H84" s="10" t="n"/>
    </row>
    <row r="85">
      <c r="A85" s="13" t="n"/>
      <c r="B85" s="10" t="n"/>
      <c r="C85" s="14">
        <f>IF(B85="","",IFERROR(INDEX('Ürünler'!$B$5:$B$204,MATCH(B85,'Ürünler'!$A$5:$A$204,0)),"KOD BULUNAMADI"))</f>
        <v/>
      </c>
      <c r="D85" s="15" t="n"/>
      <c r="E85" s="12" t="n"/>
      <c r="F85" s="11" t="n"/>
      <c r="G85" s="16">
        <f>IF(OR(E85="",F85=""),"",E85*F85)</f>
        <v/>
      </c>
      <c r="H85" s="10" t="n"/>
    </row>
    <row r="86">
      <c r="A86" s="13" t="n"/>
      <c r="B86" s="10" t="n"/>
      <c r="C86" s="14">
        <f>IF(B86="","",IFERROR(INDEX('Ürünler'!$B$5:$B$204,MATCH(B86,'Ürünler'!$A$5:$A$204,0)),"KOD BULUNAMADI"))</f>
        <v/>
      </c>
      <c r="D86" s="15" t="n"/>
      <c r="E86" s="12" t="n"/>
      <c r="F86" s="11" t="n"/>
      <c r="G86" s="16">
        <f>IF(OR(E86="",F86=""),"",E86*F86)</f>
        <v/>
      </c>
      <c r="H86" s="10" t="n"/>
    </row>
    <row r="87">
      <c r="A87" s="13" t="n"/>
      <c r="B87" s="10" t="n"/>
      <c r="C87" s="14">
        <f>IF(B87="","",IFERROR(INDEX('Ürünler'!$B$5:$B$204,MATCH(B87,'Ürünler'!$A$5:$A$204,0)),"KOD BULUNAMADI"))</f>
        <v/>
      </c>
      <c r="D87" s="15" t="n"/>
      <c r="E87" s="12" t="n"/>
      <c r="F87" s="11" t="n"/>
      <c r="G87" s="16">
        <f>IF(OR(E87="",F87=""),"",E87*F87)</f>
        <v/>
      </c>
      <c r="H87" s="10" t="n"/>
    </row>
    <row r="88">
      <c r="A88" s="13" t="n"/>
      <c r="B88" s="10" t="n"/>
      <c r="C88" s="14">
        <f>IF(B88="","",IFERROR(INDEX('Ürünler'!$B$5:$B$204,MATCH(B88,'Ürünler'!$A$5:$A$204,0)),"KOD BULUNAMADI"))</f>
        <v/>
      </c>
      <c r="D88" s="15" t="n"/>
      <c r="E88" s="12" t="n"/>
      <c r="F88" s="11" t="n"/>
      <c r="G88" s="16">
        <f>IF(OR(E88="",F88=""),"",E88*F88)</f>
        <v/>
      </c>
      <c r="H88" s="10" t="n"/>
    </row>
    <row r="89">
      <c r="A89" s="13" t="n"/>
      <c r="B89" s="10" t="n"/>
      <c r="C89" s="14">
        <f>IF(B89="","",IFERROR(INDEX('Ürünler'!$B$5:$B$204,MATCH(B89,'Ürünler'!$A$5:$A$204,0)),"KOD BULUNAMADI"))</f>
        <v/>
      </c>
      <c r="D89" s="15" t="n"/>
      <c r="E89" s="12" t="n"/>
      <c r="F89" s="11" t="n"/>
      <c r="G89" s="16">
        <f>IF(OR(E89="",F89=""),"",E89*F89)</f>
        <v/>
      </c>
      <c r="H89" s="10" t="n"/>
    </row>
    <row r="90">
      <c r="A90" s="13" t="n"/>
      <c r="B90" s="10" t="n"/>
      <c r="C90" s="14">
        <f>IF(B90="","",IFERROR(INDEX('Ürünler'!$B$5:$B$204,MATCH(B90,'Ürünler'!$A$5:$A$204,0)),"KOD BULUNAMADI"))</f>
        <v/>
      </c>
      <c r="D90" s="15" t="n"/>
      <c r="E90" s="12" t="n"/>
      <c r="F90" s="11" t="n"/>
      <c r="G90" s="16">
        <f>IF(OR(E90="",F90=""),"",E90*F90)</f>
        <v/>
      </c>
      <c r="H90" s="10" t="n"/>
    </row>
    <row r="91">
      <c r="A91" s="13" t="n"/>
      <c r="B91" s="10" t="n"/>
      <c r="C91" s="14">
        <f>IF(B91="","",IFERROR(INDEX('Ürünler'!$B$5:$B$204,MATCH(B91,'Ürünler'!$A$5:$A$204,0)),"KOD BULUNAMADI"))</f>
        <v/>
      </c>
      <c r="D91" s="15" t="n"/>
      <c r="E91" s="12" t="n"/>
      <c r="F91" s="11" t="n"/>
      <c r="G91" s="16">
        <f>IF(OR(E91="",F91=""),"",E91*F91)</f>
        <v/>
      </c>
      <c r="H91" s="10" t="n"/>
    </row>
    <row r="92">
      <c r="A92" s="13" t="n"/>
      <c r="B92" s="10" t="n"/>
      <c r="C92" s="14">
        <f>IF(B92="","",IFERROR(INDEX('Ürünler'!$B$5:$B$204,MATCH(B92,'Ürünler'!$A$5:$A$204,0)),"KOD BULUNAMADI"))</f>
        <v/>
      </c>
      <c r="D92" s="15" t="n"/>
      <c r="E92" s="12" t="n"/>
      <c r="F92" s="11" t="n"/>
      <c r="G92" s="16">
        <f>IF(OR(E92="",F92=""),"",E92*F92)</f>
        <v/>
      </c>
      <c r="H92" s="10" t="n"/>
    </row>
    <row r="93">
      <c r="A93" s="13" t="n"/>
      <c r="B93" s="10" t="n"/>
      <c r="C93" s="14">
        <f>IF(B93="","",IFERROR(INDEX('Ürünler'!$B$5:$B$204,MATCH(B93,'Ürünler'!$A$5:$A$204,0)),"KOD BULUNAMADI"))</f>
        <v/>
      </c>
      <c r="D93" s="15" t="n"/>
      <c r="E93" s="12" t="n"/>
      <c r="F93" s="11" t="n"/>
      <c r="G93" s="16">
        <f>IF(OR(E93="",F93=""),"",E93*F93)</f>
        <v/>
      </c>
      <c r="H93" s="10" t="n"/>
    </row>
    <row r="94">
      <c r="A94" s="13" t="n"/>
      <c r="B94" s="10" t="n"/>
      <c r="C94" s="14">
        <f>IF(B94="","",IFERROR(INDEX('Ürünler'!$B$5:$B$204,MATCH(B94,'Ürünler'!$A$5:$A$204,0)),"KOD BULUNAMADI"))</f>
        <v/>
      </c>
      <c r="D94" s="15" t="n"/>
      <c r="E94" s="12" t="n"/>
      <c r="F94" s="11" t="n"/>
      <c r="G94" s="16">
        <f>IF(OR(E94="",F94=""),"",E94*F94)</f>
        <v/>
      </c>
      <c r="H94" s="10" t="n"/>
    </row>
    <row r="95">
      <c r="A95" s="13" t="n"/>
      <c r="B95" s="10" t="n"/>
      <c r="C95" s="14">
        <f>IF(B95="","",IFERROR(INDEX('Ürünler'!$B$5:$B$204,MATCH(B95,'Ürünler'!$A$5:$A$204,0)),"KOD BULUNAMADI"))</f>
        <v/>
      </c>
      <c r="D95" s="15" t="n"/>
      <c r="E95" s="12" t="n"/>
      <c r="F95" s="11" t="n"/>
      <c r="G95" s="16">
        <f>IF(OR(E95="",F95=""),"",E95*F95)</f>
        <v/>
      </c>
      <c r="H95" s="10" t="n"/>
    </row>
    <row r="96">
      <c r="A96" s="13" t="n"/>
      <c r="B96" s="10" t="n"/>
      <c r="C96" s="14">
        <f>IF(B96="","",IFERROR(INDEX('Ürünler'!$B$5:$B$204,MATCH(B96,'Ürünler'!$A$5:$A$204,0)),"KOD BULUNAMADI"))</f>
        <v/>
      </c>
      <c r="D96" s="15" t="n"/>
      <c r="E96" s="12" t="n"/>
      <c r="F96" s="11" t="n"/>
      <c r="G96" s="16">
        <f>IF(OR(E96="",F96=""),"",E96*F96)</f>
        <v/>
      </c>
      <c r="H96" s="10" t="n"/>
    </row>
    <row r="97">
      <c r="A97" s="13" t="n"/>
      <c r="B97" s="10" t="n"/>
      <c r="C97" s="14">
        <f>IF(B97="","",IFERROR(INDEX('Ürünler'!$B$5:$B$204,MATCH(B97,'Ürünler'!$A$5:$A$204,0)),"KOD BULUNAMADI"))</f>
        <v/>
      </c>
      <c r="D97" s="15" t="n"/>
      <c r="E97" s="12" t="n"/>
      <c r="F97" s="11" t="n"/>
      <c r="G97" s="16">
        <f>IF(OR(E97="",F97=""),"",E97*F97)</f>
        <v/>
      </c>
      <c r="H97" s="10" t="n"/>
    </row>
    <row r="98">
      <c r="A98" s="13" t="n"/>
      <c r="B98" s="10" t="n"/>
      <c r="C98" s="14">
        <f>IF(B98="","",IFERROR(INDEX('Ürünler'!$B$5:$B$204,MATCH(B98,'Ürünler'!$A$5:$A$204,0)),"KOD BULUNAMADI"))</f>
        <v/>
      </c>
      <c r="D98" s="15" t="n"/>
      <c r="E98" s="12" t="n"/>
      <c r="F98" s="11" t="n"/>
      <c r="G98" s="16">
        <f>IF(OR(E98="",F98=""),"",E98*F98)</f>
        <v/>
      </c>
      <c r="H98" s="10" t="n"/>
    </row>
    <row r="99">
      <c r="A99" s="13" t="n"/>
      <c r="B99" s="10" t="n"/>
      <c r="C99" s="14">
        <f>IF(B99="","",IFERROR(INDEX('Ürünler'!$B$5:$B$204,MATCH(B99,'Ürünler'!$A$5:$A$204,0)),"KOD BULUNAMADI"))</f>
        <v/>
      </c>
      <c r="D99" s="15" t="n"/>
      <c r="E99" s="12" t="n"/>
      <c r="F99" s="11" t="n"/>
      <c r="G99" s="16">
        <f>IF(OR(E99="",F99=""),"",E99*F99)</f>
        <v/>
      </c>
      <c r="H99" s="10" t="n"/>
    </row>
    <row r="100">
      <c r="A100" s="13" t="n"/>
      <c r="B100" s="10" t="n"/>
      <c r="C100" s="14">
        <f>IF(B100="","",IFERROR(INDEX('Ürünler'!$B$5:$B$204,MATCH(B100,'Ürünler'!$A$5:$A$204,0)),"KOD BULUNAMADI"))</f>
        <v/>
      </c>
      <c r="D100" s="15" t="n"/>
      <c r="E100" s="12" t="n"/>
      <c r="F100" s="11" t="n"/>
      <c r="G100" s="16">
        <f>IF(OR(E100="",F100=""),"",E100*F100)</f>
        <v/>
      </c>
      <c r="H100" s="10" t="n"/>
    </row>
    <row r="101">
      <c r="A101" s="13" t="n"/>
      <c r="B101" s="10" t="n"/>
      <c r="C101" s="14">
        <f>IF(B101="","",IFERROR(INDEX('Ürünler'!$B$5:$B$204,MATCH(B101,'Ürünler'!$A$5:$A$204,0)),"KOD BULUNAMADI"))</f>
        <v/>
      </c>
      <c r="D101" s="15" t="n"/>
      <c r="E101" s="12" t="n"/>
      <c r="F101" s="11" t="n"/>
      <c r="G101" s="16">
        <f>IF(OR(E101="",F101=""),"",E101*F101)</f>
        <v/>
      </c>
      <c r="H101" s="10" t="n"/>
    </row>
    <row r="102">
      <c r="A102" s="13" t="n"/>
      <c r="B102" s="10" t="n"/>
      <c r="C102" s="14">
        <f>IF(B102="","",IFERROR(INDEX('Ürünler'!$B$5:$B$204,MATCH(B102,'Ürünler'!$A$5:$A$204,0)),"KOD BULUNAMADI"))</f>
        <v/>
      </c>
      <c r="D102" s="15" t="n"/>
      <c r="E102" s="12" t="n"/>
      <c r="F102" s="11" t="n"/>
      <c r="G102" s="16">
        <f>IF(OR(E102="",F102=""),"",E102*F102)</f>
        <v/>
      </c>
      <c r="H102" s="10" t="n"/>
    </row>
    <row r="103">
      <c r="A103" s="13" t="n"/>
      <c r="B103" s="10" t="n"/>
      <c r="C103" s="14">
        <f>IF(B103="","",IFERROR(INDEX('Ürünler'!$B$5:$B$204,MATCH(B103,'Ürünler'!$A$5:$A$204,0)),"KOD BULUNAMADI"))</f>
        <v/>
      </c>
      <c r="D103" s="15" t="n"/>
      <c r="E103" s="12" t="n"/>
      <c r="F103" s="11" t="n"/>
      <c r="G103" s="16">
        <f>IF(OR(E103="",F103=""),"",E103*F103)</f>
        <v/>
      </c>
      <c r="H103" s="10" t="n"/>
    </row>
    <row r="104">
      <c r="A104" s="13" t="n"/>
      <c r="B104" s="10" t="n"/>
      <c r="C104" s="14">
        <f>IF(B104="","",IFERROR(INDEX('Ürünler'!$B$5:$B$204,MATCH(B104,'Ürünler'!$A$5:$A$204,0)),"KOD BULUNAMADI"))</f>
        <v/>
      </c>
      <c r="D104" s="15" t="n"/>
      <c r="E104" s="12" t="n"/>
      <c r="F104" s="11" t="n"/>
      <c r="G104" s="16">
        <f>IF(OR(E104="",F104=""),"",E104*F104)</f>
        <v/>
      </c>
      <c r="H104" s="10" t="n"/>
    </row>
    <row r="105">
      <c r="A105" s="13" t="n"/>
      <c r="B105" s="10" t="n"/>
      <c r="C105" s="14">
        <f>IF(B105="","",IFERROR(INDEX('Ürünler'!$B$5:$B$204,MATCH(B105,'Ürünler'!$A$5:$A$204,0)),"KOD BULUNAMADI"))</f>
        <v/>
      </c>
      <c r="D105" s="15" t="n"/>
      <c r="E105" s="12" t="n"/>
      <c r="F105" s="11" t="n"/>
      <c r="G105" s="16">
        <f>IF(OR(E105="",F105=""),"",E105*F105)</f>
        <v/>
      </c>
      <c r="H105" s="10" t="n"/>
    </row>
    <row r="106">
      <c r="A106" s="13" t="n"/>
      <c r="B106" s="10" t="n"/>
      <c r="C106" s="14">
        <f>IF(B106="","",IFERROR(INDEX('Ürünler'!$B$5:$B$204,MATCH(B106,'Ürünler'!$A$5:$A$204,0)),"KOD BULUNAMADI"))</f>
        <v/>
      </c>
      <c r="D106" s="15" t="n"/>
      <c r="E106" s="12" t="n"/>
      <c r="F106" s="11" t="n"/>
      <c r="G106" s="16">
        <f>IF(OR(E106="",F106=""),"",E106*F106)</f>
        <v/>
      </c>
      <c r="H106" s="10" t="n"/>
    </row>
    <row r="107">
      <c r="A107" s="13" t="n"/>
      <c r="B107" s="10" t="n"/>
      <c r="C107" s="14">
        <f>IF(B107="","",IFERROR(INDEX('Ürünler'!$B$5:$B$204,MATCH(B107,'Ürünler'!$A$5:$A$204,0)),"KOD BULUNAMADI"))</f>
        <v/>
      </c>
      <c r="D107" s="15" t="n"/>
      <c r="E107" s="12" t="n"/>
      <c r="F107" s="11" t="n"/>
      <c r="G107" s="16">
        <f>IF(OR(E107="",F107=""),"",E107*F107)</f>
        <v/>
      </c>
      <c r="H107" s="10" t="n"/>
    </row>
    <row r="108">
      <c r="A108" s="13" t="n"/>
      <c r="B108" s="10" t="n"/>
      <c r="C108" s="14">
        <f>IF(B108="","",IFERROR(INDEX('Ürünler'!$B$5:$B$204,MATCH(B108,'Ürünler'!$A$5:$A$204,0)),"KOD BULUNAMADI"))</f>
        <v/>
      </c>
      <c r="D108" s="15" t="n"/>
      <c r="E108" s="12" t="n"/>
      <c r="F108" s="11" t="n"/>
      <c r="G108" s="16">
        <f>IF(OR(E108="",F108=""),"",E108*F108)</f>
        <v/>
      </c>
      <c r="H108" s="10" t="n"/>
    </row>
    <row r="109">
      <c r="A109" s="13" t="n"/>
      <c r="B109" s="10" t="n"/>
      <c r="C109" s="14">
        <f>IF(B109="","",IFERROR(INDEX('Ürünler'!$B$5:$B$204,MATCH(B109,'Ürünler'!$A$5:$A$204,0)),"KOD BULUNAMADI"))</f>
        <v/>
      </c>
      <c r="D109" s="15" t="n"/>
      <c r="E109" s="12" t="n"/>
      <c r="F109" s="11" t="n"/>
      <c r="G109" s="16">
        <f>IF(OR(E109="",F109=""),"",E109*F109)</f>
        <v/>
      </c>
      <c r="H109" s="10" t="n"/>
    </row>
    <row r="110">
      <c r="A110" s="13" t="n"/>
      <c r="B110" s="10" t="n"/>
      <c r="C110" s="14">
        <f>IF(B110="","",IFERROR(INDEX('Ürünler'!$B$5:$B$204,MATCH(B110,'Ürünler'!$A$5:$A$204,0)),"KOD BULUNAMADI"))</f>
        <v/>
      </c>
      <c r="D110" s="15" t="n"/>
      <c r="E110" s="12" t="n"/>
      <c r="F110" s="11" t="n"/>
      <c r="G110" s="16">
        <f>IF(OR(E110="",F110=""),"",E110*F110)</f>
        <v/>
      </c>
      <c r="H110" s="10" t="n"/>
    </row>
    <row r="111">
      <c r="A111" s="13" t="n"/>
      <c r="B111" s="10" t="n"/>
      <c r="C111" s="14">
        <f>IF(B111="","",IFERROR(INDEX('Ürünler'!$B$5:$B$204,MATCH(B111,'Ürünler'!$A$5:$A$204,0)),"KOD BULUNAMADI"))</f>
        <v/>
      </c>
      <c r="D111" s="15" t="n"/>
      <c r="E111" s="12" t="n"/>
      <c r="F111" s="11" t="n"/>
      <c r="G111" s="16">
        <f>IF(OR(E111="",F111=""),"",E111*F111)</f>
        <v/>
      </c>
      <c r="H111" s="10" t="n"/>
    </row>
    <row r="112">
      <c r="A112" s="13" t="n"/>
      <c r="B112" s="10" t="n"/>
      <c r="C112" s="14">
        <f>IF(B112="","",IFERROR(INDEX('Ürünler'!$B$5:$B$204,MATCH(B112,'Ürünler'!$A$5:$A$204,0)),"KOD BULUNAMADI"))</f>
        <v/>
      </c>
      <c r="D112" s="15" t="n"/>
      <c r="E112" s="12" t="n"/>
      <c r="F112" s="11" t="n"/>
      <c r="G112" s="16">
        <f>IF(OR(E112="",F112=""),"",E112*F112)</f>
        <v/>
      </c>
      <c r="H112" s="10" t="n"/>
    </row>
    <row r="113">
      <c r="A113" s="13" t="n"/>
      <c r="B113" s="10" t="n"/>
      <c r="C113" s="14">
        <f>IF(B113="","",IFERROR(INDEX('Ürünler'!$B$5:$B$204,MATCH(B113,'Ürünler'!$A$5:$A$204,0)),"KOD BULUNAMADI"))</f>
        <v/>
      </c>
      <c r="D113" s="15" t="n"/>
      <c r="E113" s="12" t="n"/>
      <c r="F113" s="11" t="n"/>
      <c r="G113" s="16">
        <f>IF(OR(E113="",F113=""),"",E113*F113)</f>
        <v/>
      </c>
      <c r="H113" s="10" t="n"/>
    </row>
    <row r="114">
      <c r="A114" s="13" t="n"/>
      <c r="B114" s="10" t="n"/>
      <c r="C114" s="14">
        <f>IF(B114="","",IFERROR(INDEX('Ürünler'!$B$5:$B$204,MATCH(B114,'Ürünler'!$A$5:$A$204,0)),"KOD BULUNAMADI"))</f>
        <v/>
      </c>
      <c r="D114" s="15" t="n"/>
      <c r="E114" s="12" t="n"/>
      <c r="F114" s="11" t="n"/>
      <c r="G114" s="16">
        <f>IF(OR(E114="",F114=""),"",E114*F114)</f>
        <v/>
      </c>
      <c r="H114" s="10" t="n"/>
    </row>
    <row r="115">
      <c r="A115" s="13" t="n"/>
      <c r="B115" s="10" t="n"/>
      <c r="C115" s="14">
        <f>IF(B115="","",IFERROR(INDEX('Ürünler'!$B$5:$B$204,MATCH(B115,'Ürünler'!$A$5:$A$204,0)),"KOD BULUNAMADI"))</f>
        <v/>
      </c>
      <c r="D115" s="15" t="n"/>
      <c r="E115" s="12" t="n"/>
      <c r="F115" s="11" t="n"/>
      <c r="G115" s="16">
        <f>IF(OR(E115="",F115=""),"",E115*F115)</f>
        <v/>
      </c>
      <c r="H115" s="10" t="n"/>
    </row>
    <row r="116">
      <c r="A116" s="13" t="n"/>
      <c r="B116" s="10" t="n"/>
      <c r="C116" s="14">
        <f>IF(B116="","",IFERROR(INDEX('Ürünler'!$B$5:$B$204,MATCH(B116,'Ürünler'!$A$5:$A$204,0)),"KOD BULUNAMADI"))</f>
        <v/>
      </c>
      <c r="D116" s="15" t="n"/>
      <c r="E116" s="12" t="n"/>
      <c r="F116" s="11" t="n"/>
      <c r="G116" s="16">
        <f>IF(OR(E116="",F116=""),"",E116*F116)</f>
        <v/>
      </c>
      <c r="H116" s="10" t="n"/>
    </row>
    <row r="117">
      <c r="A117" s="13" t="n"/>
      <c r="B117" s="10" t="n"/>
      <c r="C117" s="14">
        <f>IF(B117="","",IFERROR(INDEX('Ürünler'!$B$5:$B$204,MATCH(B117,'Ürünler'!$A$5:$A$204,0)),"KOD BULUNAMADI"))</f>
        <v/>
      </c>
      <c r="D117" s="15" t="n"/>
      <c r="E117" s="12" t="n"/>
      <c r="F117" s="11" t="n"/>
      <c r="G117" s="16">
        <f>IF(OR(E117="",F117=""),"",E117*F117)</f>
        <v/>
      </c>
      <c r="H117" s="10" t="n"/>
    </row>
    <row r="118">
      <c r="A118" s="13" t="n"/>
      <c r="B118" s="10" t="n"/>
      <c r="C118" s="14">
        <f>IF(B118="","",IFERROR(INDEX('Ürünler'!$B$5:$B$204,MATCH(B118,'Ürünler'!$A$5:$A$204,0)),"KOD BULUNAMADI"))</f>
        <v/>
      </c>
      <c r="D118" s="15" t="n"/>
      <c r="E118" s="12" t="n"/>
      <c r="F118" s="11" t="n"/>
      <c r="G118" s="16">
        <f>IF(OR(E118="",F118=""),"",E118*F118)</f>
        <v/>
      </c>
      <c r="H118" s="10" t="n"/>
    </row>
    <row r="119">
      <c r="A119" s="13" t="n"/>
      <c r="B119" s="10" t="n"/>
      <c r="C119" s="14">
        <f>IF(B119="","",IFERROR(INDEX('Ürünler'!$B$5:$B$204,MATCH(B119,'Ürünler'!$A$5:$A$204,0)),"KOD BULUNAMADI"))</f>
        <v/>
      </c>
      <c r="D119" s="15" t="n"/>
      <c r="E119" s="12" t="n"/>
      <c r="F119" s="11" t="n"/>
      <c r="G119" s="16">
        <f>IF(OR(E119="",F119=""),"",E119*F119)</f>
        <v/>
      </c>
      <c r="H119" s="10" t="n"/>
    </row>
    <row r="120">
      <c r="A120" s="13" t="n"/>
      <c r="B120" s="10" t="n"/>
      <c r="C120" s="14">
        <f>IF(B120="","",IFERROR(INDEX('Ürünler'!$B$5:$B$204,MATCH(B120,'Ürünler'!$A$5:$A$204,0)),"KOD BULUNAMADI"))</f>
        <v/>
      </c>
      <c r="D120" s="15" t="n"/>
      <c r="E120" s="12" t="n"/>
      <c r="F120" s="11" t="n"/>
      <c r="G120" s="16">
        <f>IF(OR(E120="",F120=""),"",E120*F120)</f>
        <v/>
      </c>
      <c r="H120" s="10" t="n"/>
    </row>
    <row r="121">
      <c r="A121" s="13" t="n"/>
      <c r="B121" s="10" t="n"/>
      <c r="C121" s="14">
        <f>IF(B121="","",IFERROR(INDEX('Ürünler'!$B$5:$B$204,MATCH(B121,'Ürünler'!$A$5:$A$204,0)),"KOD BULUNAMADI"))</f>
        <v/>
      </c>
      <c r="D121" s="15" t="n"/>
      <c r="E121" s="12" t="n"/>
      <c r="F121" s="11" t="n"/>
      <c r="G121" s="16">
        <f>IF(OR(E121="",F121=""),"",E121*F121)</f>
        <v/>
      </c>
      <c r="H121" s="10" t="n"/>
    </row>
    <row r="122">
      <c r="A122" s="13" t="n"/>
      <c r="B122" s="10" t="n"/>
      <c r="C122" s="14">
        <f>IF(B122="","",IFERROR(INDEX('Ürünler'!$B$5:$B$204,MATCH(B122,'Ürünler'!$A$5:$A$204,0)),"KOD BULUNAMADI"))</f>
        <v/>
      </c>
      <c r="D122" s="15" t="n"/>
      <c r="E122" s="12" t="n"/>
      <c r="F122" s="11" t="n"/>
      <c r="G122" s="16">
        <f>IF(OR(E122="",F122=""),"",E122*F122)</f>
        <v/>
      </c>
      <c r="H122" s="10" t="n"/>
    </row>
    <row r="123">
      <c r="A123" s="13" t="n"/>
      <c r="B123" s="10" t="n"/>
      <c r="C123" s="14">
        <f>IF(B123="","",IFERROR(INDEX('Ürünler'!$B$5:$B$204,MATCH(B123,'Ürünler'!$A$5:$A$204,0)),"KOD BULUNAMADI"))</f>
        <v/>
      </c>
      <c r="D123" s="15" t="n"/>
      <c r="E123" s="12" t="n"/>
      <c r="F123" s="11" t="n"/>
      <c r="G123" s="16">
        <f>IF(OR(E123="",F123=""),"",E123*F123)</f>
        <v/>
      </c>
      <c r="H123" s="10" t="n"/>
    </row>
    <row r="124">
      <c r="A124" s="13" t="n"/>
      <c r="B124" s="10" t="n"/>
      <c r="C124" s="14">
        <f>IF(B124="","",IFERROR(INDEX('Ürünler'!$B$5:$B$204,MATCH(B124,'Ürünler'!$A$5:$A$204,0)),"KOD BULUNAMADI"))</f>
        <v/>
      </c>
      <c r="D124" s="15" t="n"/>
      <c r="E124" s="12" t="n"/>
      <c r="F124" s="11" t="n"/>
      <c r="G124" s="16">
        <f>IF(OR(E124="",F124=""),"",E124*F124)</f>
        <v/>
      </c>
      <c r="H124" s="10" t="n"/>
    </row>
    <row r="125">
      <c r="A125" s="13" t="n"/>
      <c r="B125" s="10" t="n"/>
      <c r="C125" s="14">
        <f>IF(B125="","",IFERROR(INDEX('Ürünler'!$B$5:$B$204,MATCH(B125,'Ürünler'!$A$5:$A$204,0)),"KOD BULUNAMADI"))</f>
        <v/>
      </c>
      <c r="D125" s="15" t="n"/>
      <c r="E125" s="12" t="n"/>
      <c r="F125" s="11" t="n"/>
      <c r="G125" s="16">
        <f>IF(OR(E125="",F125=""),"",E125*F125)</f>
        <v/>
      </c>
      <c r="H125" s="10" t="n"/>
    </row>
    <row r="126">
      <c r="A126" s="13" t="n"/>
      <c r="B126" s="10" t="n"/>
      <c r="C126" s="14">
        <f>IF(B126="","",IFERROR(INDEX('Ürünler'!$B$5:$B$204,MATCH(B126,'Ürünler'!$A$5:$A$204,0)),"KOD BULUNAMADI"))</f>
        <v/>
      </c>
      <c r="D126" s="15" t="n"/>
      <c r="E126" s="12" t="n"/>
      <c r="F126" s="11" t="n"/>
      <c r="G126" s="16">
        <f>IF(OR(E126="",F126=""),"",E126*F126)</f>
        <v/>
      </c>
      <c r="H126" s="10" t="n"/>
    </row>
    <row r="127">
      <c r="A127" s="13" t="n"/>
      <c r="B127" s="10" t="n"/>
      <c r="C127" s="14">
        <f>IF(B127="","",IFERROR(INDEX('Ürünler'!$B$5:$B$204,MATCH(B127,'Ürünler'!$A$5:$A$204,0)),"KOD BULUNAMADI"))</f>
        <v/>
      </c>
      <c r="D127" s="15" t="n"/>
      <c r="E127" s="12" t="n"/>
      <c r="F127" s="11" t="n"/>
      <c r="G127" s="16">
        <f>IF(OR(E127="",F127=""),"",E127*F127)</f>
        <v/>
      </c>
      <c r="H127" s="10" t="n"/>
    </row>
    <row r="128">
      <c r="A128" s="13" t="n"/>
      <c r="B128" s="10" t="n"/>
      <c r="C128" s="14">
        <f>IF(B128="","",IFERROR(INDEX('Ürünler'!$B$5:$B$204,MATCH(B128,'Ürünler'!$A$5:$A$204,0)),"KOD BULUNAMADI"))</f>
        <v/>
      </c>
      <c r="D128" s="15" t="n"/>
      <c r="E128" s="12" t="n"/>
      <c r="F128" s="11" t="n"/>
      <c r="G128" s="16">
        <f>IF(OR(E128="",F128=""),"",E128*F128)</f>
        <v/>
      </c>
      <c r="H128" s="10" t="n"/>
    </row>
    <row r="129">
      <c r="A129" s="13" t="n"/>
      <c r="B129" s="10" t="n"/>
      <c r="C129" s="14">
        <f>IF(B129="","",IFERROR(INDEX('Ürünler'!$B$5:$B$204,MATCH(B129,'Ürünler'!$A$5:$A$204,0)),"KOD BULUNAMADI"))</f>
        <v/>
      </c>
      <c r="D129" s="15" t="n"/>
      <c r="E129" s="12" t="n"/>
      <c r="F129" s="11" t="n"/>
      <c r="G129" s="16">
        <f>IF(OR(E129="",F129=""),"",E129*F129)</f>
        <v/>
      </c>
      <c r="H129" s="10" t="n"/>
    </row>
    <row r="130">
      <c r="A130" s="13" t="n"/>
      <c r="B130" s="10" t="n"/>
      <c r="C130" s="14">
        <f>IF(B130="","",IFERROR(INDEX('Ürünler'!$B$5:$B$204,MATCH(B130,'Ürünler'!$A$5:$A$204,0)),"KOD BULUNAMADI"))</f>
        <v/>
      </c>
      <c r="D130" s="15" t="n"/>
      <c r="E130" s="12" t="n"/>
      <c r="F130" s="11" t="n"/>
      <c r="G130" s="16">
        <f>IF(OR(E130="",F130=""),"",E130*F130)</f>
        <v/>
      </c>
      <c r="H130" s="10" t="n"/>
    </row>
    <row r="131">
      <c r="A131" s="13" t="n"/>
      <c r="B131" s="10" t="n"/>
      <c r="C131" s="14">
        <f>IF(B131="","",IFERROR(INDEX('Ürünler'!$B$5:$B$204,MATCH(B131,'Ürünler'!$A$5:$A$204,0)),"KOD BULUNAMADI"))</f>
        <v/>
      </c>
      <c r="D131" s="15" t="n"/>
      <c r="E131" s="12" t="n"/>
      <c r="F131" s="11" t="n"/>
      <c r="G131" s="16">
        <f>IF(OR(E131="",F131=""),"",E131*F131)</f>
        <v/>
      </c>
      <c r="H131" s="10" t="n"/>
    </row>
    <row r="132">
      <c r="A132" s="13" t="n"/>
      <c r="B132" s="10" t="n"/>
      <c r="C132" s="14">
        <f>IF(B132="","",IFERROR(INDEX('Ürünler'!$B$5:$B$204,MATCH(B132,'Ürünler'!$A$5:$A$204,0)),"KOD BULUNAMADI"))</f>
        <v/>
      </c>
      <c r="D132" s="15" t="n"/>
      <c r="E132" s="12" t="n"/>
      <c r="F132" s="11" t="n"/>
      <c r="G132" s="16">
        <f>IF(OR(E132="",F132=""),"",E132*F132)</f>
        <v/>
      </c>
      <c r="H132" s="10" t="n"/>
    </row>
    <row r="133">
      <c r="A133" s="13" t="n"/>
      <c r="B133" s="10" t="n"/>
      <c r="C133" s="14">
        <f>IF(B133="","",IFERROR(INDEX('Ürünler'!$B$5:$B$204,MATCH(B133,'Ürünler'!$A$5:$A$204,0)),"KOD BULUNAMADI"))</f>
        <v/>
      </c>
      <c r="D133" s="15" t="n"/>
      <c r="E133" s="12" t="n"/>
      <c r="F133" s="11" t="n"/>
      <c r="G133" s="16">
        <f>IF(OR(E133="",F133=""),"",E133*F133)</f>
        <v/>
      </c>
      <c r="H133" s="10" t="n"/>
    </row>
    <row r="134">
      <c r="A134" s="13" t="n"/>
      <c r="B134" s="10" t="n"/>
      <c r="C134" s="14">
        <f>IF(B134="","",IFERROR(INDEX('Ürünler'!$B$5:$B$204,MATCH(B134,'Ürünler'!$A$5:$A$204,0)),"KOD BULUNAMADI"))</f>
        <v/>
      </c>
      <c r="D134" s="15" t="n"/>
      <c r="E134" s="12" t="n"/>
      <c r="F134" s="11" t="n"/>
      <c r="G134" s="16">
        <f>IF(OR(E134="",F134=""),"",E134*F134)</f>
        <v/>
      </c>
      <c r="H134" s="10" t="n"/>
    </row>
    <row r="135">
      <c r="A135" s="13" t="n"/>
      <c r="B135" s="10" t="n"/>
      <c r="C135" s="14">
        <f>IF(B135="","",IFERROR(INDEX('Ürünler'!$B$5:$B$204,MATCH(B135,'Ürünler'!$A$5:$A$204,0)),"KOD BULUNAMADI"))</f>
        <v/>
      </c>
      <c r="D135" s="15" t="n"/>
      <c r="E135" s="12" t="n"/>
      <c r="F135" s="11" t="n"/>
      <c r="G135" s="16">
        <f>IF(OR(E135="",F135=""),"",E135*F135)</f>
        <v/>
      </c>
      <c r="H135" s="10" t="n"/>
    </row>
    <row r="136">
      <c r="A136" s="13" t="n"/>
      <c r="B136" s="10" t="n"/>
      <c r="C136" s="14">
        <f>IF(B136="","",IFERROR(INDEX('Ürünler'!$B$5:$B$204,MATCH(B136,'Ürünler'!$A$5:$A$204,0)),"KOD BULUNAMADI"))</f>
        <v/>
      </c>
      <c r="D136" s="15" t="n"/>
      <c r="E136" s="12" t="n"/>
      <c r="F136" s="11" t="n"/>
      <c r="G136" s="16">
        <f>IF(OR(E136="",F136=""),"",E136*F136)</f>
        <v/>
      </c>
      <c r="H136" s="10" t="n"/>
    </row>
    <row r="137">
      <c r="A137" s="13" t="n"/>
      <c r="B137" s="10" t="n"/>
      <c r="C137" s="14">
        <f>IF(B137="","",IFERROR(INDEX('Ürünler'!$B$5:$B$204,MATCH(B137,'Ürünler'!$A$5:$A$204,0)),"KOD BULUNAMADI"))</f>
        <v/>
      </c>
      <c r="D137" s="15" t="n"/>
      <c r="E137" s="12" t="n"/>
      <c r="F137" s="11" t="n"/>
      <c r="G137" s="16">
        <f>IF(OR(E137="",F137=""),"",E137*F137)</f>
        <v/>
      </c>
      <c r="H137" s="10" t="n"/>
    </row>
    <row r="138">
      <c r="A138" s="13" t="n"/>
      <c r="B138" s="10" t="n"/>
      <c r="C138" s="14">
        <f>IF(B138="","",IFERROR(INDEX('Ürünler'!$B$5:$B$204,MATCH(B138,'Ürünler'!$A$5:$A$204,0)),"KOD BULUNAMADI"))</f>
        <v/>
      </c>
      <c r="D138" s="15" t="n"/>
      <c r="E138" s="12" t="n"/>
      <c r="F138" s="11" t="n"/>
      <c r="G138" s="16">
        <f>IF(OR(E138="",F138=""),"",E138*F138)</f>
        <v/>
      </c>
      <c r="H138" s="10" t="n"/>
    </row>
    <row r="139">
      <c r="A139" s="13" t="n"/>
      <c r="B139" s="10" t="n"/>
      <c r="C139" s="14">
        <f>IF(B139="","",IFERROR(INDEX('Ürünler'!$B$5:$B$204,MATCH(B139,'Ürünler'!$A$5:$A$204,0)),"KOD BULUNAMADI"))</f>
        <v/>
      </c>
      <c r="D139" s="15" t="n"/>
      <c r="E139" s="12" t="n"/>
      <c r="F139" s="11" t="n"/>
      <c r="G139" s="16">
        <f>IF(OR(E139="",F139=""),"",E139*F139)</f>
        <v/>
      </c>
      <c r="H139" s="10" t="n"/>
    </row>
    <row r="140">
      <c r="A140" s="13" t="n"/>
      <c r="B140" s="10" t="n"/>
      <c r="C140" s="14">
        <f>IF(B140="","",IFERROR(INDEX('Ürünler'!$B$5:$B$204,MATCH(B140,'Ürünler'!$A$5:$A$204,0)),"KOD BULUNAMADI"))</f>
        <v/>
      </c>
      <c r="D140" s="15" t="n"/>
      <c r="E140" s="12" t="n"/>
      <c r="F140" s="11" t="n"/>
      <c r="G140" s="16">
        <f>IF(OR(E140="",F140=""),"",E140*F140)</f>
        <v/>
      </c>
      <c r="H140" s="10" t="n"/>
    </row>
    <row r="141">
      <c r="A141" s="13" t="n"/>
      <c r="B141" s="10" t="n"/>
      <c r="C141" s="14">
        <f>IF(B141="","",IFERROR(INDEX('Ürünler'!$B$5:$B$204,MATCH(B141,'Ürünler'!$A$5:$A$204,0)),"KOD BULUNAMADI"))</f>
        <v/>
      </c>
      <c r="D141" s="15" t="n"/>
      <c r="E141" s="12" t="n"/>
      <c r="F141" s="11" t="n"/>
      <c r="G141" s="16">
        <f>IF(OR(E141="",F141=""),"",E141*F141)</f>
        <v/>
      </c>
      <c r="H141" s="10" t="n"/>
    </row>
    <row r="142">
      <c r="A142" s="13" t="n"/>
      <c r="B142" s="10" t="n"/>
      <c r="C142" s="14">
        <f>IF(B142="","",IFERROR(INDEX('Ürünler'!$B$5:$B$204,MATCH(B142,'Ürünler'!$A$5:$A$204,0)),"KOD BULUNAMADI"))</f>
        <v/>
      </c>
      <c r="D142" s="15" t="n"/>
      <c r="E142" s="12" t="n"/>
      <c r="F142" s="11" t="n"/>
      <c r="G142" s="16">
        <f>IF(OR(E142="",F142=""),"",E142*F142)</f>
        <v/>
      </c>
      <c r="H142" s="10" t="n"/>
    </row>
    <row r="143">
      <c r="A143" s="13" t="n"/>
      <c r="B143" s="10" t="n"/>
      <c r="C143" s="14">
        <f>IF(B143="","",IFERROR(INDEX('Ürünler'!$B$5:$B$204,MATCH(B143,'Ürünler'!$A$5:$A$204,0)),"KOD BULUNAMADI"))</f>
        <v/>
      </c>
      <c r="D143" s="15" t="n"/>
      <c r="E143" s="12" t="n"/>
      <c r="F143" s="11" t="n"/>
      <c r="G143" s="16">
        <f>IF(OR(E143="",F143=""),"",E143*F143)</f>
        <v/>
      </c>
      <c r="H143" s="10" t="n"/>
    </row>
    <row r="144">
      <c r="A144" s="13" t="n"/>
      <c r="B144" s="10" t="n"/>
      <c r="C144" s="14">
        <f>IF(B144="","",IFERROR(INDEX('Ürünler'!$B$5:$B$204,MATCH(B144,'Ürünler'!$A$5:$A$204,0)),"KOD BULUNAMADI"))</f>
        <v/>
      </c>
      <c r="D144" s="15" t="n"/>
      <c r="E144" s="12" t="n"/>
      <c r="F144" s="11" t="n"/>
      <c r="G144" s="16">
        <f>IF(OR(E144="",F144=""),"",E144*F144)</f>
        <v/>
      </c>
      <c r="H144" s="10" t="n"/>
    </row>
    <row r="145">
      <c r="A145" s="13" t="n"/>
      <c r="B145" s="10" t="n"/>
      <c r="C145" s="14">
        <f>IF(B145="","",IFERROR(INDEX('Ürünler'!$B$5:$B$204,MATCH(B145,'Ürünler'!$A$5:$A$204,0)),"KOD BULUNAMADI"))</f>
        <v/>
      </c>
      <c r="D145" s="15" t="n"/>
      <c r="E145" s="12" t="n"/>
      <c r="F145" s="11" t="n"/>
      <c r="G145" s="16">
        <f>IF(OR(E145="",F145=""),"",E145*F145)</f>
        <v/>
      </c>
      <c r="H145" s="10" t="n"/>
    </row>
    <row r="146">
      <c r="A146" s="13" t="n"/>
      <c r="B146" s="10" t="n"/>
      <c r="C146" s="14">
        <f>IF(B146="","",IFERROR(INDEX('Ürünler'!$B$5:$B$204,MATCH(B146,'Ürünler'!$A$5:$A$204,0)),"KOD BULUNAMADI"))</f>
        <v/>
      </c>
      <c r="D146" s="15" t="n"/>
      <c r="E146" s="12" t="n"/>
      <c r="F146" s="11" t="n"/>
      <c r="G146" s="16">
        <f>IF(OR(E146="",F146=""),"",E146*F146)</f>
        <v/>
      </c>
      <c r="H146" s="10" t="n"/>
    </row>
    <row r="147">
      <c r="A147" s="13" t="n"/>
      <c r="B147" s="10" t="n"/>
      <c r="C147" s="14">
        <f>IF(B147="","",IFERROR(INDEX('Ürünler'!$B$5:$B$204,MATCH(B147,'Ürünler'!$A$5:$A$204,0)),"KOD BULUNAMADI"))</f>
        <v/>
      </c>
      <c r="D147" s="15" t="n"/>
      <c r="E147" s="12" t="n"/>
      <c r="F147" s="11" t="n"/>
      <c r="G147" s="16">
        <f>IF(OR(E147="",F147=""),"",E147*F147)</f>
        <v/>
      </c>
      <c r="H147" s="10" t="n"/>
    </row>
    <row r="148">
      <c r="A148" s="13" t="n"/>
      <c r="B148" s="10" t="n"/>
      <c r="C148" s="14">
        <f>IF(B148="","",IFERROR(INDEX('Ürünler'!$B$5:$B$204,MATCH(B148,'Ürünler'!$A$5:$A$204,0)),"KOD BULUNAMADI"))</f>
        <v/>
      </c>
      <c r="D148" s="15" t="n"/>
      <c r="E148" s="12" t="n"/>
      <c r="F148" s="11" t="n"/>
      <c r="G148" s="16">
        <f>IF(OR(E148="",F148=""),"",E148*F148)</f>
        <v/>
      </c>
      <c r="H148" s="10" t="n"/>
    </row>
    <row r="149">
      <c r="A149" s="13" t="n"/>
      <c r="B149" s="10" t="n"/>
      <c r="C149" s="14">
        <f>IF(B149="","",IFERROR(INDEX('Ürünler'!$B$5:$B$204,MATCH(B149,'Ürünler'!$A$5:$A$204,0)),"KOD BULUNAMADI"))</f>
        <v/>
      </c>
      <c r="D149" s="15" t="n"/>
      <c r="E149" s="12" t="n"/>
      <c r="F149" s="11" t="n"/>
      <c r="G149" s="16">
        <f>IF(OR(E149="",F149=""),"",E149*F149)</f>
        <v/>
      </c>
      <c r="H149" s="10" t="n"/>
    </row>
    <row r="150">
      <c r="A150" s="13" t="n"/>
      <c r="B150" s="10" t="n"/>
      <c r="C150" s="14">
        <f>IF(B150="","",IFERROR(INDEX('Ürünler'!$B$5:$B$204,MATCH(B150,'Ürünler'!$A$5:$A$204,0)),"KOD BULUNAMADI"))</f>
        <v/>
      </c>
      <c r="D150" s="15" t="n"/>
      <c r="E150" s="12" t="n"/>
      <c r="F150" s="11" t="n"/>
      <c r="G150" s="16">
        <f>IF(OR(E150="",F150=""),"",E150*F150)</f>
        <v/>
      </c>
      <c r="H150" s="10" t="n"/>
    </row>
    <row r="151">
      <c r="A151" s="13" t="n"/>
      <c r="B151" s="10" t="n"/>
      <c r="C151" s="14">
        <f>IF(B151="","",IFERROR(INDEX('Ürünler'!$B$5:$B$204,MATCH(B151,'Ürünler'!$A$5:$A$204,0)),"KOD BULUNAMADI"))</f>
        <v/>
      </c>
      <c r="D151" s="15" t="n"/>
      <c r="E151" s="12" t="n"/>
      <c r="F151" s="11" t="n"/>
      <c r="G151" s="16">
        <f>IF(OR(E151="",F151=""),"",E151*F151)</f>
        <v/>
      </c>
      <c r="H151" s="10" t="n"/>
    </row>
    <row r="152">
      <c r="A152" s="13" t="n"/>
      <c r="B152" s="10" t="n"/>
      <c r="C152" s="14">
        <f>IF(B152="","",IFERROR(INDEX('Ürünler'!$B$5:$B$204,MATCH(B152,'Ürünler'!$A$5:$A$204,0)),"KOD BULUNAMADI"))</f>
        <v/>
      </c>
      <c r="D152" s="15" t="n"/>
      <c r="E152" s="12" t="n"/>
      <c r="F152" s="11" t="n"/>
      <c r="G152" s="16">
        <f>IF(OR(E152="",F152=""),"",E152*F152)</f>
        <v/>
      </c>
      <c r="H152" s="10" t="n"/>
    </row>
    <row r="153">
      <c r="A153" s="13" t="n"/>
      <c r="B153" s="10" t="n"/>
      <c r="C153" s="14">
        <f>IF(B153="","",IFERROR(INDEX('Ürünler'!$B$5:$B$204,MATCH(B153,'Ürünler'!$A$5:$A$204,0)),"KOD BULUNAMADI"))</f>
        <v/>
      </c>
      <c r="D153" s="15" t="n"/>
      <c r="E153" s="12" t="n"/>
      <c r="F153" s="11" t="n"/>
      <c r="G153" s="16">
        <f>IF(OR(E153="",F153=""),"",E153*F153)</f>
        <v/>
      </c>
      <c r="H153" s="10" t="n"/>
    </row>
    <row r="154">
      <c r="A154" s="13" t="n"/>
      <c r="B154" s="10" t="n"/>
      <c r="C154" s="14">
        <f>IF(B154="","",IFERROR(INDEX('Ürünler'!$B$5:$B$204,MATCH(B154,'Ürünler'!$A$5:$A$204,0)),"KOD BULUNAMADI"))</f>
        <v/>
      </c>
      <c r="D154" s="15" t="n"/>
      <c r="E154" s="12" t="n"/>
      <c r="F154" s="11" t="n"/>
      <c r="G154" s="16">
        <f>IF(OR(E154="",F154=""),"",E154*F154)</f>
        <v/>
      </c>
      <c r="H154" s="10" t="n"/>
    </row>
    <row r="155">
      <c r="A155" s="13" t="n"/>
      <c r="B155" s="10" t="n"/>
      <c r="C155" s="14">
        <f>IF(B155="","",IFERROR(INDEX('Ürünler'!$B$5:$B$204,MATCH(B155,'Ürünler'!$A$5:$A$204,0)),"KOD BULUNAMADI"))</f>
        <v/>
      </c>
      <c r="D155" s="15" t="n"/>
      <c r="E155" s="12" t="n"/>
      <c r="F155" s="11" t="n"/>
      <c r="G155" s="16">
        <f>IF(OR(E155="",F155=""),"",E155*F155)</f>
        <v/>
      </c>
      <c r="H155" s="10" t="n"/>
    </row>
    <row r="156">
      <c r="A156" s="13" t="n"/>
      <c r="B156" s="10" t="n"/>
      <c r="C156" s="14">
        <f>IF(B156="","",IFERROR(INDEX('Ürünler'!$B$5:$B$204,MATCH(B156,'Ürünler'!$A$5:$A$204,0)),"KOD BULUNAMADI"))</f>
        <v/>
      </c>
      <c r="D156" s="15" t="n"/>
      <c r="E156" s="12" t="n"/>
      <c r="F156" s="11" t="n"/>
      <c r="G156" s="16">
        <f>IF(OR(E156="",F156=""),"",E156*F156)</f>
        <v/>
      </c>
      <c r="H156" s="10" t="n"/>
    </row>
    <row r="157">
      <c r="A157" s="13" t="n"/>
      <c r="B157" s="10" t="n"/>
      <c r="C157" s="14">
        <f>IF(B157="","",IFERROR(INDEX('Ürünler'!$B$5:$B$204,MATCH(B157,'Ürünler'!$A$5:$A$204,0)),"KOD BULUNAMADI"))</f>
        <v/>
      </c>
      <c r="D157" s="15" t="n"/>
      <c r="E157" s="12" t="n"/>
      <c r="F157" s="11" t="n"/>
      <c r="G157" s="16">
        <f>IF(OR(E157="",F157=""),"",E157*F157)</f>
        <v/>
      </c>
      <c r="H157" s="10" t="n"/>
    </row>
    <row r="158">
      <c r="A158" s="13" t="n"/>
      <c r="B158" s="10" t="n"/>
      <c r="C158" s="14">
        <f>IF(B158="","",IFERROR(INDEX('Ürünler'!$B$5:$B$204,MATCH(B158,'Ürünler'!$A$5:$A$204,0)),"KOD BULUNAMADI"))</f>
        <v/>
      </c>
      <c r="D158" s="15" t="n"/>
      <c r="E158" s="12" t="n"/>
      <c r="F158" s="11" t="n"/>
      <c r="G158" s="16">
        <f>IF(OR(E158="",F158=""),"",E158*F158)</f>
        <v/>
      </c>
      <c r="H158" s="10" t="n"/>
    </row>
    <row r="159">
      <c r="A159" s="13" t="n"/>
      <c r="B159" s="10" t="n"/>
      <c r="C159" s="14">
        <f>IF(B159="","",IFERROR(INDEX('Ürünler'!$B$5:$B$204,MATCH(B159,'Ürünler'!$A$5:$A$204,0)),"KOD BULUNAMADI"))</f>
        <v/>
      </c>
      <c r="D159" s="15" t="n"/>
      <c r="E159" s="12" t="n"/>
      <c r="F159" s="11" t="n"/>
      <c r="G159" s="16">
        <f>IF(OR(E159="",F159=""),"",E159*F159)</f>
        <v/>
      </c>
      <c r="H159" s="10" t="n"/>
    </row>
    <row r="160">
      <c r="A160" s="13" t="n"/>
      <c r="B160" s="10" t="n"/>
      <c r="C160" s="14">
        <f>IF(B160="","",IFERROR(INDEX('Ürünler'!$B$5:$B$204,MATCH(B160,'Ürünler'!$A$5:$A$204,0)),"KOD BULUNAMADI"))</f>
        <v/>
      </c>
      <c r="D160" s="15" t="n"/>
      <c r="E160" s="12" t="n"/>
      <c r="F160" s="11" t="n"/>
      <c r="G160" s="16">
        <f>IF(OR(E160="",F160=""),"",E160*F160)</f>
        <v/>
      </c>
      <c r="H160" s="10" t="n"/>
    </row>
    <row r="161">
      <c r="A161" s="13" t="n"/>
      <c r="B161" s="10" t="n"/>
      <c r="C161" s="14">
        <f>IF(B161="","",IFERROR(INDEX('Ürünler'!$B$5:$B$204,MATCH(B161,'Ürünler'!$A$5:$A$204,0)),"KOD BULUNAMADI"))</f>
        <v/>
      </c>
      <c r="D161" s="15" t="n"/>
      <c r="E161" s="12" t="n"/>
      <c r="F161" s="11" t="n"/>
      <c r="G161" s="16">
        <f>IF(OR(E161="",F161=""),"",E161*F161)</f>
        <v/>
      </c>
      <c r="H161" s="10" t="n"/>
    </row>
    <row r="162">
      <c r="A162" s="13" t="n"/>
      <c r="B162" s="10" t="n"/>
      <c r="C162" s="14">
        <f>IF(B162="","",IFERROR(INDEX('Ürünler'!$B$5:$B$204,MATCH(B162,'Ürünler'!$A$5:$A$204,0)),"KOD BULUNAMADI"))</f>
        <v/>
      </c>
      <c r="D162" s="15" t="n"/>
      <c r="E162" s="12" t="n"/>
      <c r="F162" s="11" t="n"/>
      <c r="G162" s="16">
        <f>IF(OR(E162="",F162=""),"",E162*F162)</f>
        <v/>
      </c>
      <c r="H162" s="10" t="n"/>
    </row>
    <row r="163">
      <c r="A163" s="13" t="n"/>
      <c r="B163" s="10" t="n"/>
      <c r="C163" s="14">
        <f>IF(B163="","",IFERROR(INDEX('Ürünler'!$B$5:$B$204,MATCH(B163,'Ürünler'!$A$5:$A$204,0)),"KOD BULUNAMADI"))</f>
        <v/>
      </c>
      <c r="D163" s="15" t="n"/>
      <c r="E163" s="12" t="n"/>
      <c r="F163" s="11" t="n"/>
      <c r="G163" s="16">
        <f>IF(OR(E163="",F163=""),"",E163*F163)</f>
        <v/>
      </c>
      <c r="H163" s="10" t="n"/>
    </row>
    <row r="164">
      <c r="A164" s="13" t="n"/>
      <c r="B164" s="10" t="n"/>
      <c r="C164" s="14">
        <f>IF(B164="","",IFERROR(INDEX('Ürünler'!$B$5:$B$204,MATCH(B164,'Ürünler'!$A$5:$A$204,0)),"KOD BULUNAMADI"))</f>
        <v/>
      </c>
      <c r="D164" s="15" t="n"/>
      <c r="E164" s="12" t="n"/>
      <c r="F164" s="11" t="n"/>
      <c r="G164" s="16">
        <f>IF(OR(E164="",F164=""),"",E164*F164)</f>
        <v/>
      </c>
      <c r="H164" s="10" t="n"/>
    </row>
    <row r="165">
      <c r="A165" s="13" t="n"/>
      <c r="B165" s="10" t="n"/>
      <c r="C165" s="14">
        <f>IF(B165="","",IFERROR(INDEX('Ürünler'!$B$5:$B$204,MATCH(B165,'Ürünler'!$A$5:$A$204,0)),"KOD BULUNAMADI"))</f>
        <v/>
      </c>
      <c r="D165" s="15" t="n"/>
      <c r="E165" s="12" t="n"/>
      <c r="F165" s="11" t="n"/>
      <c r="G165" s="16">
        <f>IF(OR(E165="",F165=""),"",E165*F165)</f>
        <v/>
      </c>
      <c r="H165" s="10" t="n"/>
    </row>
    <row r="166">
      <c r="A166" s="13" t="n"/>
      <c r="B166" s="10" t="n"/>
      <c r="C166" s="14">
        <f>IF(B166="","",IFERROR(INDEX('Ürünler'!$B$5:$B$204,MATCH(B166,'Ürünler'!$A$5:$A$204,0)),"KOD BULUNAMADI"))</f>
        <v/>
      </c>
      <c r="D166" s="15" t="n"/>
      <c r="E166" s="12" t="n"/>
      <c r="F166" s="11" t="n"/>
      <c r="G166" s="16">
        <f>IF(OR(E166="",F166=""),"",E166*F166)</f>
        <v/>
      </c>
      <c r="H166" s="10" t="n"/>
    </row>
    <row r="167">
      <c r="A167" s="13" t="n"/>
      <c r="B167" s="10" t="n"/>
      <c r="C167" s="14">
        <f>IF(B167="","",IFERROR(INDEX('Ürünler'!$B$5:$B$204,MATCH(B167,'Ürünler'!$A$5:$A$204,0)),"KOD BULUNAMADI"))</f>
        <v/>
      </c>
      <c r="D167" s="15" t="n"/>
      <c r="E167" s="12" t="n"/>
      <c r="F167" s="11" t="n"/>
      <c r="G167" s="16">
        <f>IF(OR(E167="",F167=""),"",E167*F167)</f>
        <v/>
      </c>
      <c r="H167" s="10" t="n"/>
    </row>
    <row r="168">
      <c r="A168" s="13" t="n"/>
      <c r="B168" s="10" t="n"/>
      <c r="C168" s="14">
        <f>IF(B168="","",IFERROR(INDEX('Ürünler'!$B$5:$B$204,MATCH(B168,'Ürünler'!$A$5:$A$204,0)),"KOD BULUNAMADI"))</f>
        <v/>
      </c>
      <c r="D168" s="15" t="n"/>
      <c r="E168" s="12" t="n"/>
      <c r="F168" s="11" t="n"/>
      <c r="G168" s="16">
        <f>IF(OR(E168="",F168=""),"",E168*F168)</f>
        <v/>
      </c>
      <c r="H168" s="10" t="n"/>
    </row>
    <row r="169">
      <c r="A169" s="13" t="n"/>
      <c r="B169" s="10" t="n"/>
      <c r="C169" s="14">
        <f>IF(B169="","",IFERROR(INDEX('Ürünler'!$B$5:$B$204,MATCH(B169,'Ürünler'!$A$5:$A$204,0)),"KOD BULUNAMADI"))</f>
        <v/>
      </c>
      <c r="D169" s="15" t="n"/>
      <c r="E169" s="12" t="n"/>
      <c r="F169" s="11" t="n"/>
      <c r="G169" s="16">
        <f>IF(OR(E169="",F169=""),"",E169*F169)</f>
        <v/>
      </c>
      <c r="H169" s="10" t="n"/>
    </row>
    <row r="170">
      <c r="A170" s="13" t="n"/>
      <c r="B170" s="10" t="n"/>
      <c r="C170" s="14">
        <f>IF(B170="","",IFERROR(INDEX('Ürünler'!$B$5:$B$204,MATCH(B170,'Ürünler'!$A$5:$A$204,0)),"KOD BULUNAMADI"))</f>
        <v/>
      </c>
      <c r="D170" s="15" t="n"/>
      <c r="E170" s="12" t="n"/>
      <c r="F170" s="11" t="n"/>
      <c r="G170" s="16">
        <f>IF(OR(E170="",F170=""),"",E170*F170)</f>
        <v/>
      </c>
      <c r="H170" s="10" t="n"/>
    </row>
    <row r="171">
      <c r="A171" s="13" t="n"/>
      <c r="B171" s="10" t="n"/>
      <c r="C171" s="14">
        <f>IF(B171="","",IFERROR(INDEX('Ürünler'!$B$5:$B$204,MATCH(B171,'Ürünler'!$A$5:$A$204,0)),"KOD BULUNAMADI"))</f>
        <v/>
      </c>
      <c r="D171" s="15" t="n"/>
      <c r="E171" s="12" t="n"/>
      <c r="F171" s="11" t="n"/>
      <c r="G171" s="16">
        <f>IF(OR(E171="",F171=""),"",E171*F171)</f>
        <v/>
      </c>
      <c r="H171" s="10" t="n"/>
    </row>
    <row r="172">
      <c r="A172" s="13" t="n"/>
      <c r="B172" s="10" t="n"/>
      <c r="C172" s="14">
        <f>IF(B172="","",IFERROR(INDEX('Ürünler'!$B$5:$B$204,MATCH(B172,'Ürünler'!$A$5:$A$204,0)),"KOD BULUNAMADI"))</f>
        <v/>
      </c>
      <c r="D172" s="15" t="n"/>
      <c r="E172" s="12" t="n"/>
      <c r="F172" s="11" t="n"/>
      <c r="G172" s="16">
        <f>IF(OR(E172="",F172=""),"",E172*F172)</f>
        <v/>
      </c>
      <c r="H172" s="10" t="n"/>
    </row>
    <row r="173">
      <c r="A173" s="13" t="n"/>
      <c r="B173" s="10" t="n"/>
      <c r="C173" s="14">
        <f>IF(B173="","",IFERROR(INDEX('Ürünler'!$B$5:$B$204,MATCH(B173,'Ürünler'!$A$5:$A$204,0)),"KOD BULUNAMADI"))</f>
        <v/>
      </c>
      <c r="D173" s="15" t="n"/>
      <c r="E173" s="12" t="n"/>
      <c r="F173" s="11" t="n"/>
      <c r="G173" s="16">
        <f>IF(OR(E173="",F173=""),"",E173*F173)</f>
        <v/>
      </c>
      <c r="H173" s="10" t="n"/>
    </row>
    <row r="174">
      <c r="A174" s="13" t="n"/>
      <c r="B174" s="10" t="n"/>
      <c r="C174" s="14">
        <f>IF(B174="","",IFERROR(INDEX('Ürünler'!$B$5:$B$204,MATCH(B174,'Ürünler'!$A$5:$A$204,0)),"KOD BULUNAMADI"))</f>
        <v/>
      </c>
      <c r="D174" s="15" t="n"/>
      <c r="E174" s="12" t="n"/>
      <c r="F174" s="11" t="n"/>
      <c r="G174" s="16">
        <f>IF(OR(E174="",F174=""),"",E174*F174)</f>
        <v/>
      </c>
      <c r="H174" s="10" t="n"/>
    </row>
    <row r="175">
      <c r="A175" s="13" t="n"/>
      <c r="B175" s="10" t="n"/>
      <c r="C175" s="14">
        <f>IF(B175="","",IFERROR(INDEX('Ürünler'!$B$5:$B$204,MATCH(B175,'Ürünler'!$A$5:$A$204,0)),"KOD BULUNAMADI"))</f>
        <v/>
      </c>
      <c r="D175" s="15" t="n"/>
      <c r="E175" s="12" t="n"/>
      <c r="F175" s="11" t="n"/>
      <c r="G175" s="16">
        <f>IF(OR(E175="",F175=""),"",E175*F175)</f>
        <v/>
      </c>
      <c r="H175" s="10" t="n"/>
    </row>
    <row r="176">
      <c r="A176" s="13" t="n"/>
      <c r="B176" s="10" t="n"/>
      <c r="C176" s="14">
        <f>IF(B176="","",IFERROR(INDEX('Ürünler'!$B$5:$B$204,MATCH(B176,'Ürünler'!$A$5:$A$204,0)),"KOD BULUNAMADI"))</f>
        <v/>
      </c>
      <c r="D176" s="15" t="n"/>
      <c r="E176" s="12" t="n"/>
      <c r="F176" s="11" t="n"/>
      <c r="G176" s="16">
        <f>IF(OR(E176="",F176=""),"",E176*F176)</f>
        <v/>
      </c>
      <c r="H176" s="10" t="n"/>
    </row>
    <row r="177">
      <c r="A177" s="13" t="n"/>
      <c r="B177" s="10" t="n"/>
      <c r="C177" s="14">
        <f>IF(B177="","",IFERROR(INDEX('Ürünler'!$B$5:$B$204,MATCH(B177,'Ürünler'!$A$5:$A$204,0)),"KOD BULUNAMADI"))</f>
        <v/>
      </c>
      <c r="D177" s="15" t="n"/>
      <c r="E177" s="12" t="n"/>
      <c r="F177" s="11" t="n"/>
      <c r="G177" s="16">
        <f>IF(OR(E177="",F177=""),"",E177*F177)</f>
        <v/>
      </c>
      <c r="H177" s="10" t="n"/>
    </row>
    <row r="178">
      <c r="A178" s="13" t="n"/>
      <c r="B178" s="10" t="n"/>
      <c r="C178" s="14">
        <f>IF(B178="","",IFERROR(INDEX('Ürünler'!$B$5:$B$204,MATCH(B178,'Ürünler'!$A$5:$A$204,0)),"KOD BULUNAMADI"))</f>
        <v/>
      </c>
      <c r="D178" s="15" t="n"/>
      <c r="E178" s="12" t="n"/>
      <c r="F178" s="11" t="n"/>
      <c r="G178" s="16">
        <f>IF(OR(E178="",F178=""),"",E178*F178)</f>
        <v/>
      </c>
      <c r="H178" s="10" t="n"/>
    </row>
    <row r="179">
      <c r="A179" s="13" t="n"/>
      <c r="B179" s="10" t="n"/>
      <c r="C179" s="14">
        <f>IF(B179="","",IFERROR(INDEX('Ürünler'!$B$5:$B$204,MATCH(B179,'Ürünler'!$A$5:$A$204,0)),"KOD BULUNAMADI"))</f>
        <v/>
      </c>
      <c r="D179" s="15" t="n"/>
      <c r="E179" s="12" t="n"/>
      <c r="F179" s="11" t="n"/>
      <c r="G179" s="16">
        <f>IF(OR(E179="",F179=""),"",E179*F179)</f>
        <v/>
      </c>
      <c r="H179" s="10" t="n"/>
    </row>
    <row r="180">
      <c r="A180" s="13" t="n"/>
      <c r="B180" s="10" t="n"/>
      <c r="C180" s="14">
        <f>IF(B180="","",IFERROR(INDEX('Ürünler'!$B$5:$B$204,MATCH(B180,'Ürünler'!$A$5:$A$204,0)),"KOD BULUNAMADI"))</f>
        <v/>
      </c>
      <c r="D180" s="15" t="n"/>
      <c r="E180" s="12" t="n"/>
      <c r="F180" s="11" t="n"/>
      <c r="G180" s="16">
        <f>IF(OR(E180="",F180=""),"",E180*F180)</f>
        <v/>
      </c>
      <c r="H180" s="10" t="n"/>
    </row>
    <row r="181">
      <c r="A181" s="13" t="n"/>
      <c r="B181" s="10" t="n"/>
      <c r="C181" s="14">
        <f>IF(B181="","",IFERROR(INDEX('Ürünler'!$B$5:$B$204,MATCH(B181,'Ürünler'!$A$5:$A$204,0)),"KOD BULUNAMADI"))</f>
        <v/>
      </c>
      <c r="D181" s="15" t="n"/>
      <c r="E181" s="12" t="n"/>
      <c r="F181" s="11" t="n"/>
      <c r="G181" s="16">
        <f>IF(OR(E181="",F181=""),"",E181*F181)</f>
        <v/>
      </c>
      <c r="H181" s="10" t="n"/>
    </row>
    <row r="182">
      <c r="A182" s="13" t="n"/>
      <c r="B182" s="10" t="n"/>
      <c r="C182" s="14">
        <f>IF(B182="","",IFERROR(INDEX('Ürünler'!$B$5:$B$204,MATCH(B182,'Ürünler'!$A$5:$A$204,0)),"KOD BULUNAMADI"))</f>
        <v/>
      </c>
      <c r="D182" s="15" t="n"/>
      <c r="E182" s="12" t="n"/>
      <c r="F182" s="11" t="n"/>
      <c r="G182" s="16">
        <f>IF(OR(E182="",F182=""),"",E182*F182)</f>
        <v/>
      </c>
      <c r="H182" s="10" t="n"/>
    </row>
    <row r="183">
      <c r="A183" s="13" t="n"/>
      <c r="B183" s="10" t="n"/>
      <c r="C183" s="14">
        <f>IF(B183="","",IFERROR(INDEX('Ürünler'!$B$5:$B$204,MATCH(B183,'Ürünler'!$A$5:$A$204,0)),"KOD BULUNAMADI"))</f>
        <v/>
      </c>
      <c r="D183" s="15" t="n"/>
      <c r="E183" s="12" t="n"/>
      <c r="F183" s="11" t="n"/>
      <c r="G183" s="16">
        <f>IF(OR(E183="",F183=""),"",E183*F183)</f>
        <v/>
      </c>
      <c r="H183" s="10" t="n"/>
    </row>
    <row r="184">
      <c r="A184" s="13" t="n"/>
      <c r="B184" s="10" t="n"/>
      <c r="C184" s="14">
        <f>IF(B184="","",IFERROR(INDEX('Ürünler'!$B$5:$B$204,MATCH(B184,'Ürünler'!$A$5:$A$204,0)),"KOD BULUNAMADI"))</f>
        <v/>
      </c>
      <c r="D184" s="15" t="n"/>
      <c r="E184" s="12" t="n"/>
      <c r="F184" s="11" t="n"/>
      <c r="G184" s="16">
        <f>IF(OR(E184="",F184=""),"",E184*F184)</f>
        <v/>
      </c>
      <c r="H184" s="10" t="n"/>
    </row>
    <row r="185">
      <c r="A185" s="13" t="n"/>
      <c r="B185" s="10" t="n"/>
      <c r="C185" s="14">
        <f>IF(B185="","",IFERROR(INDEX('Ürünler'!$B$5:$B$204,MATCH(B185,'Ürünler'!$A$5:$A$204,0)),"KOD BULUNAMADI"))</f>
        <v/>
      </c>
      <c r="D185" s="15" t="n"/>
      <c r="E185" s="12" t="n"/>
      <c r="F185" s="11" t="n"/>
      <c r="G185" s="16">
        <f>IF(OR(E185="",F185=""),"",E185*F185)</f>
        <v/>
      </c>
      <c r="H185" s="10" t="n"/>
    </row>
    <row r="186">
      <c r="A186" s="13" t="n"/>
      <c r="B186" s="10" t="n"/>
      <c r="C186" s="14">
        <f>IF(B186="","",IFERROR(INDEX('Ürünler'!$B$5:$B$204,MATCH(B186,'Ürünler'!$A$5:$A$204,0)),"KOD BULUNAMADI"))</f>
        <v/>
      </c>
      <c r="D186" s="15" t="n"/>
      <c r="E186" s="12" t="n"/>
      <c r="F186" s="11" t="n"/>
      <c r="G186" s="16">
        <f>IF(OR(E186="",F186=""),"",E186*F186)</f>
        <v/>
      </c>
      <c r="H186" s="10" t="n"/>
    </row>
    <row r="187">
      <c r="A187" s="13" t="n"/>
      <c r="B187" s="10" t="n"/>
      <c r="C187" s="14">
        <f>IF(B187="","",IFERROR(INDEX('Ürünler'!$B$5:$B$204,MATCH(B187,'Ürünler'!$A$5:$A$204,0)),"KOD BULUNAMADI"))</f>
        <v/>
      </c>
      <c r="D187" s="15" t="n"/>
      <c r="E187" s="12" t="n"/>
      <c r="F187" s="11" t="n"/>
      <c r="G187" s="16">
        <f>IF(OR(E187="",F187=""),"",E187*F187)</f>
        <v/>
      </c>
      <c r="H187" s="10" t="n"/>
    </row>
    <row r="188">
      <c r="A188" s="13" t="n"/>
      <c r="B188" s="10" t="n"/>
      <c r="C188" s="14">
        <f>IF(B188="","",IFERROR(INDEX('Ürünler'!$B$5:$B$204,MATCH(B188,'Ürünler'!$A$5:$A$204,0)),"KOD BULUNAMADI"))</f>
        <v/>
      </c>
      <c r="D188" s="15" t="n"/>
      <c r="E188" s="12" t="n"/>
      <c r="F188" s="11" t="n"/>
      <c r="G188" s="16">
        <f>IF(OR(E188="",F188=""),"",E188*F188)</f>
        <v/>
      </c>
      <c r="H188" s="10" t="n"/>
    </row>
    <row r="189">
      <c r="A189" s="13" t="n"/>
      <c r="B189" s="10" t="n"/>
      <c r="C189" s="14">
        <f>IF(B189="","",IFERROR(INDEX('Ürünler'!$B$5:$B$204,MATCH(B189,'Ürünler'!$A$5:$A$204,0)),"KOD BULUNAMADI"))</f>
        <v/>
      </c>
      <c r="D189" s="15" t="n"/>
      <c r="E189" s="12" t="n"/>
      <c r="F189" s="11" t="n"/>
      <c r="G189" s="16">
        <f>IF(OR(E189="",F189=""),"",E189*F189)</f>
        <v/>
      </c>
      <c r="H189" s="10" t="n"/>
    </row>
    <row r="190">
      <c r="A190" s="13" t="n"/>
      <c r="B190" s="10" t="n"/>
      <c r="C190" s="14">
        <f>IF(B190="","",IFERROR(INDEX('Ürünler'!$B$5:$B$204,MATCH(B190,'Ürünler'!$A$5:$A$204,0)),"KOD BULUNAMADI"))</f>
        <v/>
      </c>
      <c r="D190" s="15" t="n"/>
      <c r="E190" s="12" t="n"/>
      <c r="F190" s="11" t="n"/>
      <c r="G190" s="16">
        <f>IF(OR(E190="",F190=""),"",E190*F190)</f>
        <v/>
      </c>
      <c r="H190" s="10" t="n"/>
    </row>
    <row r="191">
      <c r="A191" s="13" t="n"/>
      <c r="B191" s="10" t="n"/>
      <c r="C191" s="14">
        <f>IF(B191="","",IFERROR(INDEX('Ürünler'!$B$5:$B$204,MATCH(B191,'Ürünler'!$A$5:$A$204,0)),"KOD BULUNAMADI"))</f>
        <v/>
      </c>
      <c r="D191" s="15" t="n"/>
      <c r="E191" s="12" t="n"/>
      <c r="F191" s="11" t="n"/>
      <c r="G191" s="16">
        <f>IF(OR(E191="",F191=""),"",E191*F191)</f>
        <v/>
      </c>
      <c r="H191" s="10" t="n"/>
    </row>
    <row r="192">
      <c r="A192" s="13" t="n"/>
      <c r="B192" s="10" t="n"/>
      <c r="C192" s="14">
        <f>IF(B192="","",IFERROR(INDEX('Ürünler'!$B$5:$B$204,MATCH(B192,'Ürünler'!$A$5:$A$204,0)),"KOD BULUNAMADI"))</f>
        <v/>
      </c>
      <c r="D192" s="15" t="n"/>
      <c r="E192" s="12" t="n"/>
      <c r="F192" s="11" t="n"/>
      <c r="G192" s="16">
        <f>IF(OR(E192="",F192=""),"",E192*F192)</f>
        <v/>
      </c>
      <c r="H192" s="10" t="n"/>
    </row>
    <row r="193">
      <c r="A193" s="13" t="n"/>
      <c r="B193" s="10" t="n"/>
      <c r="C193" s="14">
        <f>IF(B193="","",IFERROR(INDEX('Ürünler'!$B$5:$B$204,MATCH(B193,'Ürünler'!$A$5:$A$204,0)),"KOD BULUNAMADI"))</f>
        <v/>
      </c>
      <c r="D193" s="15" t="n"/>
      <c r="E193" s="12" t="n"/>
      <c r="F193" s="11" t="n"/>
      <c r="G193" s="16">
        <f>IF(OR(E193="",F193=""),"",E193*F193)</f>
        <v/>
      </c>
      <c r="H193" s="10" t="n"/>
    </row>
    <row r="194">
      <c r="A194" s="13" t="n"/>
      <c r="B194" s="10" t="n"/>
      <c r="C194" s="14">
        <f>IF(B194="","",IFERROR(INDEX('Ürünler'!$B$5:$B$204,MATCH(B194,'Ürünler'!$A$5:$A$204,0)),"KOD BULUNAMADI"))</f>
        <v/>
      </c>
      <c r="D194" s="15" t="n"/>
      <c r="E194" s="12" t="n"/>
      <c r="F194" s="11" t="n"/>
      <c r="G194" s="16">
        <f>IF(OR(E194="",F194=""),"",E194*F194)</f>
        <v/>
      </c>
      <c r="H194" s="10" t="n"/>
    </row>
    <row r="195">
      <c r="A195" s="13" t="n"/>
      <c r="B195" s="10" t="n"/>
      <c r="C195" s="14">
        <f>IF(B195="","",IFERROR(INDEX('Ürünler'!$B$5:$B$204,MATCH(B195,'Ürünler'!$A$5:$A$204,0)),"KOD BULUNAMADI"))</f>
        <v/>
      </c>
      <c r="D195" s="15" t="n"/>
      <c r="E195" s="12" t="n"/>
      <c r="F195" s="11" t="n"/>
      <c r="G195" s="16">
        <f>IF(OR(E195="",F195=""),"",E195*F195)</f>
        <v/>
      </c>
      <c r="H195" s="10" t="n"/>
    </row>
    <row r="196">
      <c r="A196" s="13" t="n"/>
      <c r="B196" s="10" t="n"/>
      <c r="C196" s="14">
        <f>IF(B196="","",IFERROR(INDEX('Ürünler'!$B$5:$B$204,MATCH(B196,'Ürünler'!$A$5:$A$204,0)),"KOD BULUNAMADI"))</f>
        <v/>
      </c>
      <c r="D196" s="15" t="n"/>
      <c r="E196" s="12" t="n"/>
      <c r="F196" s="11" t="n"/>
      <c r="G196" s="16">
        <f>IF(OR(E196="",F196=""),"",E196*F196)</f>
        <v/>
      </c>
      <c r="H196" s="10" t="n"/>
    </row>
    <row r="197">
      <c r="A197" s="13" t="n"/>
      <c r="B197" s="10" t="n"/>
      <c r="C197" s="14">
        <f>IF(B197="","",IFERROR(INDEX('Ürünler'!$B$5:$B$204,MATCH(B197,'Ürünler'!$A$5:$A$204,0)),"KOD BULUNAMADI"))</f>
        <v/>
      </c>
      <c r="D197" s="15" t="n"/>
      <c r="E197" s="12" t="n"/>
      <c r="F197" s="11" t="n"/>
      <c r="G197" s="16">
        <f>IF(OR(E197="",F197=""),"",E197*F197)</f>
        <v/>
      </c>
      <c r="H197" s="10" t="n"/>
    </row>
    <row r="198">
      <c r="A198" s="13" t="n"/>
      <c r="B198" s="10" t="n"/>
      <c r="C198" s="14">
        <f>IF(B198="","",IFERROR(INDEX('Ürünler'!$B$5:$B$204,MATCH(B198,'Ürünler'!$A$5:$A$204,0)),"KOD BULUNAMADI"))</f>
        <v/>
      </c>
      <c r="D198" s="15" t="n"/>
      <c r="E198" s="12" t="n"/>
      <c r="F198" s="11" t="n"/>
      <c r="G198" s="16">
        <f>IF(OR(E198="",F198=""),"",E198*F198)</f>
        <v/>
      </c>
      <c r="H198" s="10" t="n"/>
    </row>
    <row r="199">
      <c r="A199" s="13" t="n"/>
      <c r="B199" s="10" t="n"/>
      <c r="C199" s="14">
        <f>IF(B199="","",IFERROR(INDEX('Ürünler'!$B$5:$B$204,MATCH(B199,'Ürünler'!$A$5:$A$204,0)),"KOD BULUNAMADI"))</f>
        <v/>
      </c>
      <c r="D199" s="15" t="n"/>
      <c r="E199" s="12" t="n"/>
      <c r="F199" s="11" t="n"/>
      <c r="G199" s="16">
        <f>IF(OR(E199="",F199=""),"",E199*F199)</f>
        <v/>
      </c>
      <c r="H199" s="10" t="n"/>
    </row>
    <row r="200">
      <c r="A200" s="13" t="n"/>
      <c r="B200" s="10" t="n"/>
      <c r="C200" s="14">
        <f>IF(B200="","",IFERROR(INDEX('Ürünler'!$B$5:$B$204,MATCH(B200,'Ürünler'!$A$5:$A$204,0)),"KOD BULUNAMADI"))</f>
        <v/>
      </c>
      <c r="D200" s="15" t="n"/>
      <c r="E200" s="12" t="n"/>
      <c r="F200" s="11" t="n"/>
      <c r="G200" s="16">
        <f>IF(OR(E200="",F200=""),"",E200*F200)</f>
        <v/>
      </c>
      <c r="H200" s="10" t="n"/>
    </row>
    <row r="201">
      <c r="A201" s="13" t="n"/>
      <c r="B201" s="10" t="n"/>
      <c r="C201" s="14">
        <f>IF(B201="","",IFERROR(INDEX('Ürünler'!$B$5:$B$204,MATCH(B201,'Ürünler'!$A$5:$A$204,0)),"KOD BULUNAMADI"))</f>
        <v/>
      </c>
      <c r="D201" s="15" t="n"/>
      <c r="E201" s="12" t="n"/>
      <c r="F201" s="11" t="n"/>
      <c r="G201" s="16">
        <f>IF(OR(E201="",F201=""),"",E201*F201)</f>
        <v/>
      </c>
      <c r="H201" s="10" t="n"/>
    </row>
    <row r="202">
      <c r="A202" s="13" t="n"/>
      <c r="B202" s="10" t="n"/>
      <c r="C202" s="14">
        <f>IF(B202="","",IFERROR(INDEX('Ürünler'!$B$5:$B$204,MATCH(B202,'Ürünler'!$A$5:$A$204,0)),"KOD BULUNAMADI"))</f>
        <v/>
      </c>
      <c r="D202" s="15" t="n"/>
      <c r="E202" s="12" t="n"/>
      <c r="F202" s="11" t="n"/>
      <c r="G202" s="16">
        <f>IF(OR(E202="",F202=""),"",E202*F202)</f>
        <v/>
      </c>
      <c r="H202" s="10" t="n"/>
    </row>
    <row r="203">
      <c r="A203" s="13" t="n"/>
      <c r="B203" s="10" t="n"/>
      <c r="C203" s="14">
        <f>IF(B203="","",IFERROR(INDEX('Ürünler'!$B$5:$B$204,MATCH(B203,'Ürünler'!$A$5:$A$204,0)),"KOD BULUNAMADI"))</f>
        <v/>
      </c>
      <c r="D203" s="15" t="n"/>
      <c r="E203" s="12" t="n"/>
      <c r="F203" s="11" t="n"/>
      <c r="G203" s="16">
        <f>IF(OR(E203="",F203=""),"",E203*F203)</f>
        <v/>
      </c>
      <c r="H203" s="10" t="n"/>
    </row>
    <row r="204">
      <c r="A204" s="13" t="n"/>
      <c r="B204" s="10" t="n"/>
      <c r="C204" s="14">
        <f>IF(B204="","",IFERROR(INDEX('Ürünler'!$B$5:$B$204,MATCH(B204,'Ürünler'!$A$5:$A$204,0)),"KOD BULUNAMADI"))</f>
        <v/>
      </c>
      <c r="D204" s="15" t="n"/>
      <c r="E204" s="12" t="n"/>
      <c r="F204" s="11" t="n"/>
      <c r="G204" s="16">
        <f>IF(OR(E204="",F204=""),"",E204*F204)</f>
        <v/>
      </c>
      <c r="H204" s="10" t="n"/>
    </row>
    <row r="205">
      <c r="A205" s="13" t="n"/>
      <c r="B205" s="10" t="n"/>
      <c r="C205" s="14">
        <f>IF(B205="","",IFERROR(INDEX('Ürünler'!$B$5:$B$204,MATCH(B205,'Ürünler'!$A$5:$A$204,0)),"KOD BULUNAMADI"))</f>
        <v/>
      </c>
      <c r="D205" s="15" t="n"/>
      <c r="E205" s="12" t="n"/>
      <c r="F205" s="11" t="n"/>
      <c r="G205" s="16">
        <f>IF(OR(E205="",F205=""),"",E205*F205)</f>
        <v/>
      </c>
      <c r="H205" s="10" t="n"/>
    </row>
    <row r="206">
      <c r="A206" s="13" t="n"/>
      <c r="B206" s="10" t="n"/>
      <c r="C206" s="14">
        <f>IF(B206="","",IFERROR(INDEX('Ürünler'!$B$5:$B$204,MATCH(B206,'Ürünler'!$A$5:$A$204,0)),"KOD BULUNAMADI"))</f>
        <v/>
      </c>
      <c r="D206" s="15" t="n"/>
      <c r="E206" s="12" t="n"/>
      <c r="F206" s="11" t="n"/>
      <c r="G206" s="16">
        <f>IF(OR(E206="",F206=""),"",E206*F206)</f>
        <v/>
      </c>
      <c r="H206" s="10" t="n"/>
    </row>
    <row r="207">
      <c r="A207" s="13" t="n"/>
      <c r="B207" s="10" t="n"/>
      <c r="C207" s="14">
        <f>IF(B207="","",IFERROR(INDEX('Ürünler'!$B$5:$B$204,MATCH(B207,'Ürünler'!$A$5:$A$204,0)),"KOD BULUNAMADI"))</f>
        <v/>
      </c>
      <c r="D207" s="15" t="n"/>
      <c r="E207" s="12" t="n"/>
      <c r="F207" s="11" t="n"/>
      <c r="G207" s="16">
        <f>IF(OR(E207="",F207=""),"",E207*F207)</f>
        <v/>
      </c>
      <c r="H207" s="10" t="n"/>
    </row>
    <row r="208">
      <c r="A208" s="13" t="n"/>
      <c r="B208" s="10" t="n"/>
      <c r="C208" s="14">
        <f>IF(B208="","",IFERROR(INDEX('Ürünler'!$B$5:$B$204,MATCH(B208,'Ürünler'!$A$5:$A$204,0)),"KOD BULUNAMADI"))</f>
        <v/>
      </c>
      <c r="D208" s="15" t="n"/>
      <c r="E208" s="12" t="n"/>
      <c r="F208" s="11" t="n"/>
      <c r="G208" s="16">
        <f>IF(OR(E208="",F208=""),"",E208*F208)</f>
        <v/>
      </c>
      <c r="H208" s="10" t="n"/>
    </row>
    <row r="209">
      <c r="A209" s="13" t="n"/>
      <c r="B209" s="10" t="n"/>
      <c r="C209" s="14">
        <f>IF(B209="","",IFERROR(INDEX('Ürünler'!$B$5:$B$204,MATCH(B209,'Ürünler'!$A$5:$A$204,0)),"KOD BULUNAMADI"))</f>
        <v/>
      </c>
      <c r="D209" s="15" t="n"/>
      <c r="E209" s="12" t="n"/>
      <c r="F209" s="11" t="n"/>
      <c r="G209" s="16">
        <f>IF(OR(E209="",F209=""),"",E209*F209)</f>
        <v/>
      </c>
      <c r="H209" s="10" t="n"/>
    </row>
    <row r="210">
      <c r="A210" s="13" t="n"/>
      <c r="B210" s="10" t="n"/>
      <c r="C210" s="14">
        <f>IF(B210="","",IFERROR(INDEX('Ürünler'!$B$5:$B$204,MATCH(B210,'Ürünler'!$A$5:$A$204,0)),"KOD BULUNAMADI"))</f>
        <v/>
      </c>
      <c r="D210" s="15" t="n"/>
      <c r="E210" s="12" t="n"/>
      <c r="F210" s="11" t="n"/>
      <c r="G210" s="16">
        <f>IF(OR(E210="",F210=""),"",E210*F210)</f>
        <v/>
      </c>
      <c r="H210" s="10" t="n"/>
    </row>
    <row r="211">
      <c r="A211" s="13" t="n"/>
      <c r="B211" s="10" t="n"/>
      <c r="C211" s="14">
        <f>IF(B211="","",IFERROR(INDEX('Ürünler'!$B$5:$B$204,MATCH(B211,'Ürünler'!$A$5:$A$204,0)),"KOD BULUNAMADI"))</f>
        <v/>
      </c>
      <c r="D211" s="15" t="n"/>
      <c r="E211" s="12" t="n"/>
      <c r="F211" s="11" t="n"/>
      <c r="G211" s="16">
        <f>IF(OR(E211="",F211=""),"",E211*F211)</f>
        <v/>
      </c>
      <c r="H211" s="10" t="n"/>
    </row>
    <row r="212">
      <c r="A212" s="13" t="n"/>
      <c r="B212" s="10" t="n"/>
      <c r="C212" s="14">
        <f>IF(B212="","",IFERROR(INDEX('Ürünler'!$B$5:$B$204,MATCH(B212,'Ürünler'!$A$5:$A$204,0)),"KOD BULUNAMADI"))</f>
        <v/>
      </c>
      <c r="D212" s="15" t="n"/>
      <c r="E212" s="12" t="n"/>
      <c r="F212" s="11" t="n"/>
      <c r="G212" s="16">
        <f>IF(OR(E212="",F212=""),"",E212*F212)</f>
        <v/>
      </c>
      <c r="H212" s="10" t="n"/>
    </row>
    <row r="213">
      <c r="A213" s="13" t="n"/>
      <c r="B213" s="10" t="n"/>
      <c r="C213" s="14">
        <f>IF(B213="","",IFERROR(INDEX('Ürünler'!$B$5:$B$204,MATCH(B213,'Ürünler'!$A$5:$A$204,0)),"KOD BULUNAMADI"))</f>
        <v/>
      </c>
      <c r="D213" s="15" t="n"/>
      <c r="E213" s="12" t="n"/>
      <c r="F213" s="11" t="n"/>
      <c r="G213" s="16">
        <f>IF(OR(E213="",F213=""),"",E213*F213)</f>
        <v/>
      </c>
      <c r="H213" s="10" t="n"/>
    </row>
    <row r="214">
      <c r="A214" s="13" t="n"/>
      <c r="B214" s="10" t="n"/>
      <c r="C214" s="14">
        <f>IF(B214="","",IFERROR(INDEX('Ürünler'!$B$5:$B$204,MATCH(B214,'Ürünler'!$A$5:$A$204,0)),"KOD BULUNAMADI"))</f>
        <v/>
      </c>
      <c r="D214" s="15" t="n"/>
      <c r="E214" s="12" t="n"/>
      <c r="F214" s="11" t="n"/>
      <c r="G214" s="16">
        <f>IF(OR(E214="",F214=""),"",E214*F214)</f>
        <v/>
      </c>
      <c r="H214" s="10" t="n"/>
    </row>
    <row r="215">
      <c r="A215" s="13" t="n"/>
      <c r="B215" s="10" t="n"/>
      <c r="C215" s="14">
        <f>IF(B215="","",IFERROR(INDEX('Ürünler'!$B$5:$B$204,MATCH(B215,'Ürünler'!$A$5:$A$204,0)),"KOD BULUNAMADI"))</f>
        <v/>
      </c>
      <c r="D215" s="15" t="n"/>
      <c r="E215" s="12" t="n"/>
      <c r="F215" s="11" t="n"/>
      <c r="G215" s="16">
        <f>IF(OR(E215="",F215=""),"",E215*F215)</f>
        <v/>
      </c>
      <c r="H215" s="10" t="n"/>
    </row>
    <row r="216">
      <c r="A216" s="13" t="n"/>
      <c r="B216" s="10" t="n"/>
      <c r="C216" s="14">
        <f>IF(B216="","",IFERROR(INDEX('Ürünler'!$B$5:$B$204,MATCH(B216,'Ürünler'!$A$5:$A$204,0)),"KOD BULUNAMADI"))</f>
        <v/>
      </c>
      <c r="D216" s="15" t="n"/>
      <c r="E216" s="12" t="n"/>
      <c r="F216" s="11" t="n"/>
      <c r="G216" s="16">
        <f>IF(OR(E216="",F216=""),"",E216*F216)</f>
        <v/>
      </c>
      <c r="H216" s="10" t="n"/>
    </row>
    <row r="217">
      <c r="A217" s="13" t="n"/>
      <c r="B217" s="10" t="n"/>
      <c r="C217" s="14">
        <f>IF(B217="","",IFERROR(INDEX('Ürünler'!$B$5:$B$204,MATCH(B217,'Ürünler'!$A$5:$A$204,0)),"KOD BULUNAMADI"))</f>
        <v/>
      </c>
      <c r="D217" s="15" t="n"/>
      <c r="E217" s="12" t="n"/>
      <c r="F217" s="11" t="n"/>
      <c r="G217" s="16">
        <f>IF(OR(E217="",F217=""),"",E217*F217)</f>
        <v/>
      </c>
      <c r="H217" s="10" t="n"/>
    </row>
    <row r="218">
      <c r="A218" s="13" t="n"/>
      <c r="B218" s="10" t="n"/>
      <c r="C218" s="14">
        <f>IF(B218="","",IFERROR(INDEX('Ürünler'!$B$5:$B$204,MATCH(B218,'Ürünler'!$A$5:$A$204,0)),"KOD BULUNAMADI"))</f>
        <v/>
      </c>
      <c r="D218" s="15" t="n"/>
      <c r="E218" s="12" t="n"/>
      <c r="F218" s="11" t="n"/>
      <c r="G218" s="16">
        <f>IF(OR(E218="",F218=""),"",E218*F218)</f>
        <v/>
      </c>
      <c r="H218" s="10" t="n"/>
    </row>
    <row r="219">
      <c r="A219" s="13" t="n"/>
      <c r="B219" s="10" t="n"/>
      <c r="C219" s="14">
        <f>IF(B219="","",IFERROR(INDEX('Ürünler'!$B$5:$B$204,MATCH(B219,'Ürünler'!$A$5:$A$204,0)),"KOD BULUNAMADI"))</f>
        <v/>
      </c>
      <c r="D219" s="15" t="n"/>
      <c r="E219" s="12" t="n"/>
      <c r="F219" s="11" t="n"/>
      <c r="G219" s="16">
        <f>IF(OR(E219="",F219=""),"",E219*F219)</f>
        <v/>
      </c>
      <c r="H219" s="10" t="n"/>
    </row>
    <row r="220">
      <c r="A220" s="13" t="n"/>
      <c r="B220" s="10" t="n"/>
      <c r="C220" s="14">
        <f>IF(B220="","",IFERROR(INDEX('Ürünler'!$B$5:$B$204,MATCH(B220,'Ürünler'!$A$5:$A$204,0)),"KOD BULUNAMADI"))</f>
        <v/>
      </c>
      <c r="D220" s="15" t="n"/>
      <c r="E220" s="12" t="n"/>
      <c r="F220" s="11" t="n"/>
      <c r="G220" s="16">
        <f>IF(OR(E220="",F220=""),"",E220*F220)</f>
        <v/>
      </c>
      <c r="H220" s="10" t="n"/>
    </row>
    <row r="221">
      <c r="A221" s="13" t="n"/>
      <c r="B221" s="10" t="n"/>
      <c r="C221" s="14">
        <f>IF(B221="","",IFERROR(INDEX('Ürünler'!$B$5:$B$204,MATCH(B221,'Ürünler'!$A$5:$A$204,0)),"KOD BULUNAMADI"))</f>
        <v/>
      </c>
      <c r="D221" s="15" t="n"/>
      <c r="E221" s="12" t="n"/>
      <c r="F221" s="11" t="n"/>
      <c r="G221" s="16">
        <f>IF(OR(E221="",F221=""),"",E221*F221)</f>
        <v/>
      </c>
      <c r="H221" s="10" t="n"/>
    </row>
    <row r="222">
      <c r="A222" s="13" t="n"/>
      <c r="B222" s="10" t="n"/>
      <c r="C222" s="14">
        <f>IF(B222="","",IFERROR(INDEX('Ürünler'!$B$5:$B$204,MATCH(B222,'Ürünler'!$A$5:$A$204,0)),"KOD BULUNAMADI"))</f>
        <v/>
      </c>
      <c r="D222" s="15" t="n"/>
      <c r="E222" s="12" t="n"/>
      <c r="F222" s="11" t="n"/>
      <c r="G222" s="16">
        <f>IF(OR(E222="",F222=""),"",E222*F222)</f>
        <v/>
      </c>
      <c r="H222" s="10" t="n"/>
    </row>
    <row r="223">
      <c r="A223" s="13" t="n"/>
      <c r="B223" s="10" t="n"/>
      <c r="C223" s="14">
        <f>IF(B223="","",IFERROR(INDEX('Ürünler'!$B$5:$B$204,MATCH(B223,'Ürünler'!$A$5:$A$204,0)),"KOD BULUNAMADI"))</f>
        <v/>
      </c>
      <c r="D223" s="15" t="n"/>
      <c r="E223" s="12" t="n"/>
      <c r="F223" s="11" t="n"/>
      <c r="G223" s="16">
        <f>IF(OR(E223="",F223=""),"",E223*F223)</f>
        <v/>
      </c>
      <c r="H223" s="10" t="n"/>
    </row>
    <row r="224">
      <c r="A224" s="13" t="n"/>
      <c r="B224" s="10" t="n"/>
      <c r="C224" s="14">
        <f>IF(B224="","",IFERROR(INDEX('Ürünler'!$B$5:$B$204,MATCH(B224,'Ürünler'!$A$5:$A$204,0)),"KOD BULUNAMADI"))</f>
        <v/>
      </c>
      <c r="D224" s="15" t="n"/>
      <c r="E224" s="12" t="n"/>
      <c r="F224" s="11" t="n"/>
      <c r="G224" s="16">
        <f>IF(OR(E224="",F224=""),"",E224*F224)</f>
        <v/>
      </c>
      <c r="H224" s="10" t="n"/>
    </row>
    <row r="225">
      <c r="A225" s="13" t="n"/>
      <c r="B225" s="10" t="n"/>
      <c r="C225" s="14">
        <f>IF(B225="","",IFERROR(INDEX('Ürünler'!$B$5:$B$204,MATCH(B225,'Ürünler'!$A$5:$A$204,0)),"KOD BULUNAMADI"))</f>
        <v/>
      </c>
      <c r="D225" s="15" t="n"/>
      <c r="E225" s="12" t="n"/>
      <c r="F225" s="11" t="n"/>
      <c r="G225" s="16">
        <f>IF(OR(E225="",F225=""),"",E225*F225)</f>
        <v/>
      </c>
      <c r="H225" s="10" t="n"/>
    </row>
    <row r="226">
      <c r="A226" s="13" t="n"/>
      <c r="B226" s="10" t="n"/>
      <c r="C226" s="14">
        <f>IF(B226="","",IFERROR(INDEX('Ürünler'!$B$5:$B$204,MATCH(B226,'Ürünler'!$A$5:$A$204,0)),"KOD BULUNAMADI"))</f>
        <v/>
      </c>
      <c r="D226" s="15" t="n"/>
      <c r="E226" s="12" t="n"/>
      <c r="F226" s="11" t="n"/>
      <c r="G226" s="16">
        <f>IF(OR(E226="",F226=""),"",E226*F226)</f>
        <v/>
      </c>
      <c r="H226" s="10" t="n"/>
    </row>
    <row r="227">
      <c r="A227" s="13" t="n"/>
      <c r="B227" s="10" t="n"/>
      <c r="C227" s="14">
        <f>IF(B227="","",IFERROR(INDEX('Ürünler'!$B$5:$B$204,MATCH(B227,'Ürünler'!$A$5:$A$204,0)),"KOD BULUNAMADI"))</f>
        <v/>
      </c>
      <c r="D227" s="15" t="n"/>
      <c r="E227" s="12" t="n"/>
      <c r="F227" s="11" t="n"/>
      <c r="G227" s="16">
        <f>IF(OR(E227="",F227=""),"",E227*F227)</f>
        <v/>
      </c>
      <c r="H227" s="10" t="n"/>
    </row>
    <row r="228">
      <c r="A228" s="13" t="n"/>
      <c r="B228" s="10" t="n"/>
      <c r="C228" s="14">
        <f>IF(B228="","",IFERROR(INDEX('Ürünler'!$B$5:$B$204,MATCH(B228,'Ürünler'!$A$5:$A$204,0)),"KOD BULUNAMADI"))</f>
        <v/>
      </c>
      <c r="D228" s="15" t="n"/>
      <c r="E228" s="12" t="n"/>
      <c r="F228" s="11" t="n"/>
      <c r="G228" s="16">
        <f>IF(OR(E228="",F228=""),"",E228*F228)</f>
        <v/>
      </c>
      <c r="H228" s="10" t="n"/>
    </row>
    <row r="229">
      <c r="A229" s="13" t="n"/>
      <c r="B229" s="10" t="n"/>
      <c r="C229" s="14">
        <f>IF(B229="","",IFERROR(INDEX('Ürünler'!$B$5:$B$204,MATCH(B229,'Ürünler'!$A$5:$A$204,0)),"KOD BULUNAMADI"))</f>
        <v/>
      </c>
      <c r="D229" s="15" t="n"/>
      <c r="E229" s="12" t="n"/>
      <c r="F229" s="11" t="n"/>
      <c r="G229" s="16">
        <f>IF(OR(E229="",F229=""),"",E229*F229)</f>
        <v/>
      </c>
      <c r="H229" s="10" t="n"/>
    </row>
    <row r="230">
      <c r="A230" s="13" t="n"/>
      <c r="B230" s="10" t="n"/>
      <c r="C230" s="14">
        <f>IF(B230="","",IFERROR(INDEX('Ürünler'!$B$5:$B$204,MATCH(B230,'Ürünler'!$A$5:$A$204,0)),"KOD BULUNAMADI"))</f>
        <v/>
      </c>
      <c r="D230" s="15" t="n"/>
      <c r="E230" s="12" t="n"/>
      <c r="F230" s="11" t="n"/>
      <c r="G230" s="16">
        <f>IF(OR(E230="",F230=""),"",E230*F230)</f>
        <v/>
      </c>
      <c r="H230" s="10" t="n"/>
    </row>
    <row r="231">
      <c r="A231" s="13" t="n"/>
      <c r="B231" s="10" t="n"/>
      <c r="C231" s="14">
        <f>IF(B231="","",IFERROR(INDEX('Ürünler'!$B$5:$B$204,MATCH(B231,'Ürünler'!$A$5:$A$204,0)),"KOD BULUNAMADI"))</f>
        <v/>
      </c>
      <c r="D231" s="15" t="n"/>
      <c r="E231" s="12" t="n"/>
      <c r="F231" s="11" t="n"/>
      <c r="G231" s="16">
        <f>IF(OR(E231="",F231=""),"",E231*F231)</f>
        <v/>
      </c>
      <c r="H231" s="10" t="n"/>
    </row>
    <row r="232">
      <c r="A232" s="13" t="n"/>
      <c r="B232" s="10" t="n"/>
      <c r="C232" s="14">
        <f>IF(B232="","",IFERROR(INDEX('Ürünler'!$B$5:$B$204,MATCH(B232,'Ürünler'!$A$5:$A$204,0)),"KOD BULUNAMADI"))</f>
        <v/>
      </c>
      <c r="D232" s="15" t="n"/>
      <c r="E232" s="12" t="n"/>
      <c r="F232" s="11" t="n"/>
      <c r="G232" s="16">
        <f>IF(OR(E232="",F232=""),"",E232*F232)</f>
        <v/>
      </c>
      <c r="H232" s="10" t="n"/>
    </row>
    <row r="233">
      <c r="A233" s="13" t="n"/>
      <c r="B233" s="10" t="n"/>
      <c r="C233" s="14">
        <f>IF(B233="","",IFERROR(INDEX('Ürünler'!$B$5:$B$204,MATCH(B233,'Ürünler'!$A$5:$A$204,0)),"KOD BULUNAMADI"))</f>
        <v/>
      </c>
      <c r="D233" s="15" t="n"/>
      <c r="E233" s="12" t="n"/>
      <c r="F233" s="11" t="n"/>
      <c r="G233" s="16">
        <f>IF(OR(E233="",F233=""),"",E233*F233)</f>
        <v/>
      </c>
      <c r="H233" s="10" t="n"/>
    </row>
    <row r="234">
      <c r="A234" s="13" t="n"/>
      <c r="B234" s="10" t="n"/>
      <c r="C234" s="14">
        <f>IF(B234="","",IFERROR(INDEX('Ürünler'!$B$5:$B$204,MATCH(B234,'Ürünler'!$A$5:$A$204,0)),"KOD BULUNAMADI"))</f>
        <v/>
      </c>
      <c r="D234" s="15" t="n"/>
      <c r="E234" s="12" t="n"/>
      <c r="F234" s="11" t="n"/>
      <c r="G234" s="16">
        <f>IF(OR(E234="",F234=""),"",E234*F234)</f>
        <v/>
      </c>
      <c r="H234" s="10" t="n"/>
    </row>
    <row r="235">
      <c r="A235" s="13" t="n"/>
      <c r="B235" s="10" t="n"/>
      <c r="C235" s="14">
        <f>IF(B235="","",IFERROR(INDEX('Ürünler'!$B$5:$B$204,MATCH(B235,'Ürünler'!$A$5:$A$204,0)),"KOD BULUNAMADI"))</f>
        <v/>
      </c>
      <c r="D235" s="15" t="n"/>
      <c r="E235" s="12" t="n"/>
      <c r="F235" s="11" t="n"/>
      <c r="G235" s="16">
        <f>IF(OR(E235="",F235=""),"",E235*F235)</f>
        <v/>
      </c>
      <c r="H235" s="10" t="n"/>
    </row>
    <row r="236">
      <c r="A236" s="13" t="n"/>
      <c r="B236" s="10" t="n"/>
      <c r="C236" s="14">
        <f>IF(B236="","",IFERROR(INDEX('Ürünler'!$B$5:$B$204,MATCH(B236,'Ürünler'!$A$5:$A$204,0)),"KOD BULUNAMADI"))</f>
        <v/>
      </c>
      <c r="D236" s="15" t="n"/>
      <c r="E236" s="12" t="n"/>
      <c r="F236" s="11" t="n"/>
      <c r="G236" s="16">
        <f>IF(OR(E236="",F236=""),"",E236*F236)</f>
        <v/>
      </c>
      <c r="H236" s="10" t="n"/>
    </row>
    <row r="237">
      <c r="A237" s="13" t="n"/>
      <c r="B237" s="10" t="n"/>
      <c r="C237" s="14">
        <f>IF(B237="","",IFERROR(INDEX('Ürünler'!$B$5:$B$204,MATCH(B237,'Ürünler'!$A$5:$A$204,0)),"KOD BULUNAMADI"))</f>
        <v/>
      </c>
      <c r="D237" s="15" t="n"/>
      <c r="E237" s="12" t="n"/>
      <c r="F237" s="11" t="n"/>
      <c r="G237" s="16">
        <f>IF(OR(E237="",F237=""),"",E237*F237)</f>
        <v/>
      </c>
      <c r="H237" s="10" t="n"/>
    </row>
    <row r="238">
      <c r="A238" s="13" t="n"/>
      <c r="B238" s="10" t="n"/>
      <c r="C238" s="14">
        <f>IF(B238="","",IFERROR(INDEX('Ürünler'!$B$5:$B$204,MATCH(B238,'Ürünler'!$A$5:$A$204,0)),"KOD BULUNAMADI"))</f>
        <v/>
      </c>
      <c r="D238" s="15" t="n"/>
      <c r="E238" s="12" t="n"/>
      <c r="F238" s="11" t="n"/>
      <c r="G238" s="16">
        <f>IF(OR(E238="",F238=""),"",E238*F238)</f>
        <v/>
      </c>
      <c r="H238" s="10" t="n"/>
    </row>
    <row r="239">
      <c r="A239" s="13" t="n"/>
      <c r="B239" s="10" t="n"/>
      <c r="C239" s="14">
        <f>IF(B239="","",IFERROR(INDEX('Ürünler'!$B$5:$B$204,MATCH(B239,'Ürünler'!$A$5:$A$204,0)),"KOD BULUNAMADI"))</f>
        <v/>
      </c>
      <c r="D239" s="15" t="n"/>
      <c r="E239" s="12" t="n"/>
      <c r="F239" s="11" t="n"/>
      <c r="G239" s="16">
        <f>IF(OR(E239="",F239=""),"",E239*F239)</f>
        <v/>
      </c>
      <c r="H239" s="10" t="n"/>
    </row>
    <row r="240">
      <c r="A240" s="13" t="n"/>
      <c r="B240" s="10" t="n"/>
      <c r="C240" s="14">
        <f>IF(B240="","",IFERROR(INDEX('Ürünler'!$B$5:$B$204,MATCH(B240,'Ürünler'!$A$5:$A$204,0)),"KOD BULUNAMADI"))</f>
        <v/>
      </c>
      <c r="D240" s="15" t="n"/>
      <c r="E240" s="12" t="n"/>
      <c r="F240" s="11" t="n"/>
      <c r="G240" s="16">
        <f>IF(OR(E240="",F240=""),"",E240*F240)</f>
        <v/>
      </c>
      <c r="H240" s="10" t="n"/>
    </row>
    <row r="241">
      <c r="A241" s="13" t="n"/>
      <c r="B241" s="10" t="n"/>
      <c r="C241" s="14">
        <f>IF(B241="","",IFERROR(INDEX('Ürünler'!$B$5:$B$204,MATCH(B241,'Ürünler'!$A$5:$A$204,0)),"KOD BULUNAMADI"))</f>
        <v/>
      </c>
      <c r="D241" s="15" t="n"/>
      <c r="E241" s="12" t="n"/>
      <c r="F241" s="11" t="n"/>
      <c r="G241" s="16">
        <f>IF(OR(E241="",F241=""),"",E241*F241)</f>
        <v/>
      </c>
      <c r="H241" s="10" t="n"/>
    </row>
    <row r="242">
      <c r="A242" s="13" t="n"/>
      <c r="B242" s="10" t="n"/>
      <c r="C242" s="14">
        <f>IF(B242="","",IFERROR(INDEX('Ürünler'!$B$5:$B$204,MATCH(B242,'Ürünler'!$A$5:$A$204,0)),"KOD BULUNAMADI"))</f>
        <v/>
      </c>
      <c r="D242" s="15" t="n"/>
      <c r="E242" s="12" t="n"/>
      <c r="F242" s="11" t="n"/>
      <c r="G242" s="16">
        <f>IF(OR(E242="",F242=""),"",E242*F242)</f>
        <v/>
      </c>
      <c r="H242" s="10" t="n"/>
    </row>
    <row r="243">
      <c r="A243" s="13" t="n"/>
      <c r="B243" s="10" t="n"/>
      <c r="C243" s="14">
        <f>IF(B243="","",IFERROR(INDEX('Ürünler'!$B$5:$B$204,MATCH(B243,'Ürünler'!$A$5:$A$204,0)),"KOD BULUNAMADI"))</f>
        <v/>
      </c>
      <c r="D243" s="15" t="n"/>
      <c r="E243" s="12" t="n"/>
      <c r="F243" s="11" t="n"/>
      <c r="G243" s="16">
        <f>IF(OR(E243="",F243=""),"",E243*F243)</f>
        <v/>
      </c>
      <c r="H243" s="10" t="n"/>
    </row>
    <row r="244">
      <c r="A244" s="13" t="n"/>
      <c r="B244" s="10" t="n"/>
      <c r="C244" s="14">
        <f>IF(B244="","",IFERROR(INDEX('Ürünler'!$B$5:$B$204,MATCH(B244,'Ürünler'!$A$5:$A$204,0)),"KOD BULUNAMADI"))</f>
        <v/>
      </c>
      <c r="D244" s="15" t="n"/>
      <c r="E244" s="12" t="n"/>
      <c r="F244" s="11" t="n"/>
      <c r="G244" s="16">
        <f>IF(OR(E244="",F244=""),"",E244*F244)</f>
        <v/>
      </c>
      <c r="H244" s="10" t="n"/>
    </row>
    <row r="245">
      <c r="A245" s="13" t="n"/>
      <c r="B245" s="10" t="n"/>
      <c r="C245" s="14">
        <f>IF(B245="","",IFERROR(INDEX('Ürünler'!$B$5:$B$204,MATCH(B245,'Ürünler'!$A$5:$A$204,0)),"KOD BULUNAMADI"))</f>
        <v/>
      </c>
      <c r="D245" s="15" t="n"/>
      <c r="E245" s="12" t="n"/>
      <c r="F245" s="11" t="n"/>
      <c r="G245" s="16">
        <f>IF(OR(E245="",F245=""),"",E245*F245)</f>
        <v/>
      </c>
      <c r="H245" s="10" t="n"/>
    </row>
    <row r="246">
      <c r="A246" s="13" t="n"/>
      <c r="B246" s="10" t="n"/>
      <c r="C246" s="14">
        <f>IF(B246="","",IFERROR(INDEX('Ürünler'!$B$5:$B$204,MATCH(B246,'Ürünler'!$A$5:$A$204,0)),"KOD BULUNAMADI"))</f>
        <v/>
      </c>
      <c r="D246" s="15" t="n"/>
      <c r="E246" s="12" t="n"/>
      <c r="F246" s="11" t="n"/>
      <c r="G246" s="16">
        <f>IF(OR(E246="",F246=""),"",E246*F246)</f>
        <v/>
      </c>
      <c r="H246" s="10" t="n"/>
    </row>
    <row r="247">
      <c r="A247" s="13" t="n"/>
      <c r="B247" s="10" t="n"/>
      <c r="C247" s="14">
        <f>IF(B247="","",IFERROR(INDEX('Ürünler'!$B$5:$B$204,MATCH(B247,'Ürünler'!$A$5:$A$204,0)),"KOD BULUNAMADI"))</f>
        <v/>
      </c>
      <c r="D247" s="15" t="n"/>
      <c r="E247" s="12" t="n"/>
      <c r="F247" s="11" t="n"/>
      <c r="G247" s="16">
        <f>IF(OR(E247="",F247=""),"",E247*F247)</f>
        <v/>
      </c>
      <c r="H247" s="10" t="n"/>
    </row>
    <row r="248">
      <c r="A248" s="13" t="n"/>
      <c r="B248" s="10" t="n"/>
      <c r="C248" s="14">
        <f>IF(B248="","",IFERROR(INDEX('Ürünler'!$B$5:$B$204,MATCH(B248,'Ürünler'!$A$5:$A$204,0)),"KOD BULUNAMADI"))</f>
        <v/>
      </c>
      <c r="D248" s="15" t="n"/>
      <c r="E248" s="12" t="n"/>
      <c r="F248" s="11" t="n"/>
      <c r="G248" s="16">
        <f>IF(OR(E248="",F248=""),"",E248*F248)</f>
        <v/>
      </c>
      <c r="H248" s="10" t="n"/>
    </row>
    <row r="249">
      <c r="A249" s="13" t="n"/>
      <c r="B249" s="10" t="n"/>
      <c r="C249" s="14">
        <f>IF(B249="","",IFERROR(INDEX('Ürünler'!$B$5:$B$204,MATCH(B249,'Ürünler'!$A$5:$A$204,0)),"KOD BULUNAMADI"))</f>
        <v/>
      </c>
      <c r="D249" s="15" t="n"/>
      <c r="E249" s="12" t="n"/>
      <c r="F249" s="11" t="n"/>
      <c r="G249" s="16">
        <f>IF(OR(E249="",F249=""),"",E249*F249)</f>
        <v/>
      </c>
      <c r="H249" s="10" t="n"/>
    </row>
    <row r="250">
      <c r="A250" s="13" t="n"/>
      <c r="B250" s="10" t="n"/>
      <c r="C250" s="14">
        <f>IF(B250="","",IFERROR(INDEX('Ürünler'!$B$5:$B$204,MATCH(B250,'Ürünler'!$A$5:$A$204,0)),"KOD BULUNAMADI"))</f>
        <v/>
      </c>
      <c r="D250" s="15" t="n"/>
      <c r="E250" s="12" t="n"/>
      <c r="F250" s="11" t="n"/>
      <c r="G250" s="16">
        <f>IF(OR(E250="",F250=""),"",E250*F250)</f>
        <v/>
      </c>
      <c r="H250" s="10" t="n"/>
    </row>
    <row r="251">
      <c r="A251" s="13" t="n"/>
      <c r="B251" s="10" t="n"/>
      <c r="C251" s="14">
        <f>IF(B251="","",IFERROR(INDEX('Ürünler'!$B$5:$B$204,MATCH(B251,'Ürünler'!$A$5:$A$204,0)),"KOD BULUNAMADI"))</f>
        <v/>
      </c>
      <c r="D251" s="15" t="n"/>
      <c r="E251" s="12" t="n"/>
      <c r="F251" s="11" t="n"/>
      <c r="G251" s="16">
        <f>IF(OR(E251="",F251=""),"",E251*F251)</f>
        <v/>
      </c>
      <c r="H251" s="10" t="n"/>
    </row>
    <row r="252">
      <c r="A252" s="13" t="n"/>
      <c r="B252" s="10" t="n"/>
      <c r="C252" s="14">
        <f>IF(B252="","",IFERROR(INDEX('Ürünler'!$B$5:$B$204,MATCH(B252,'Ürünler'!$A$5:$A$204,0)),"KOD BULUNAMADI"))</f>
        <v/>
      </c>
      <c r="D252" s="15" t="n"/>
      <c r="E252" s="12" t="n"/>
      <c r="F252" s="11" t="n"/>
      <c r="G252" s="16">
        <f>IF(OR(E252="",F252=""),"",E252*F252)</f>
        <v/>
      </c>
      <c r="H252" s="10" t="n"/>
    </row>
    <row r="253">
      <c r="A253" s="13" t="n"/>
      <c r="B253" s="10" t="n"/>
      <c r="C253" s="14">
        <f>IF(B253="","",IFERROR(INDEX('Ürünler'!$B$5:$B$204,MATCH(B253,'Ürünler'!$A$5:$A$204,0)),"KOD BULUNAMADI"))</f>
        <v/>
      </c>
      <c r="D253" s="15" t="n"/>
      <c r="E253" s="12" t="n"/>
      <c r="F253" s="11" t="n"/>
      <c r="G253" s="16">
        <f>IF(OR(E253="",F253=""),"",E253*F253)</f>
        <v/>
      </c>
      <c r="H253" s="10" t="n"/>
    </row>
    <row r="254">
      <c r="A254" s="13" t="n"/>
      <c r="B254" s="10" t="n"/>
      <c r="C254" s="14">
        <f>IF(B254="","",IFERROR(INDEX('Ürünler'!$B$5:$B$204,MATCH(B254,'Ürünler'!$A$5:$A$204,0)),"KOD BULUNAMADI"))</f>
        <v/>
      </c>
      <c r="D254" s="15" t="n"/>
      <c r="E254" s="12" t="n"/>
      <c r="F254" s="11" t="n"/>
      <c r="G254" s="16">
        <f>IF(OR(E254="",F254=""),"",E254*F254)</f>
        <v/>
      </c>
      <c r="H254" s="10" t="n"/>
    </row>
    <row r="255">
      <c r="A255" s="13" t="n"/>
      <c r="B255" s="10" t="n"/>
      <c r="C255" s="14">
        <f>IF(B255="","",IFERROR(INDEX('Ürünler'!$B$5:$B$204,MATCH(B255,'Ürünler'!$A$5:$A$204,0)),"KOD BULUNAMADI"))</f>
        <v/>
      </c>
      <c r="D255" s="15" t="n"/>
      <c r="E255" s="12" t="n"/>
      <c r="F255" s="11" t="n"/>
      <c r="G255" s="16">
        <f>IF(OR(E255="",F255=""),"",E255*F255)</f>
        <v/>
      </c>
      <c r="H255" s="10" t="n"/>
    </row>
    <row r="256">
      <c r="A256" s="13" t="n"/>
      <c r="B256" s="10" t="n"/>
      <c r="C256" s="14">
        <f>IF(B256="","",IFERROR(INDEX('Ürünler'!$B$5:$B$204,MATCH(B256,'Ürünler'!$A$5:$A$204,0)),"KOD BULUNAMADI"))</f>
        <v/>
      </c>
      <c r="D256" s="15" t="n"/>
      <c r="E256" s="12" t="n"/>
      <c r="F256" s="11" t="n"/>
      <c r="G256" s="16">
        <f>IF(OR(E256="",F256=""),"",E256*F256)</f>
        <v/>
      </c>
      <c r="H256" s="10" t="n"/>
    </row>
    <row r="257">
      <c r="A257" s="13" t="n"/>
      <c r="B257" s="10" t="n"/>
      <c r="C257" s="14">
        <f>IF(B257="","",IFERROR(INDEX('Ürünler'!$B$5:$B$204,MATCH(B257,'Ürünler'!$A$5:$A$204,0)),"KOD BULUNAMADI"))</f>
        <v/>
      </c>
      <c r="D257" s="15" t="n"/>
      <c r="E257" s="12" t="n"/>
      <c r="F257" s="11" t="n"/>
      <c r="G257" s="16">
        <f>IF(OR(E257="",F257=""),"",E257*F257)</f>
        <v/>
      </c>
      <c r="H257" s="10" t="n"/>
    </row>
    <row r="258">
      <c r="A258" s="13" t="n"/>
      <c r="B258" s="10" t="n"/>
      <c r="C258" s="14">
        <f>IF(B258="","",IFERROR(INDEX('Ürünler'!$B$5:$B$204,MATCH(B258,'Ürünler'!$A$5:$A$204,0)),"KOD BULUNAMADI"))</f>
        <v/>
      </c>
      <c r="D258" s="15" t="n"/>
      <c r="E258" s="12" t="n"/>
      <c r="F258" s="11" t="n"/>
      <c r="G258" s="16">
        <f>IF(OR(E258="",F258=""),"",E258*F258)</f>
        <v/>
      </c>
      <c r="H258" s="10" t="n"/>
    </row>
    <row r="259">
      <c r="A259" s="13" t="n"/>
      <c r="B259" s="10" t="n"/>
      <c r="C259" s="14">
        <f>IF(B259="","",IFERROR(INDEX('Ürünler'!$B$5:$B$204,MATCH(B259,'Ürünler'!$A$5:$A$204,0)),"KOD BULUNAMADI"))</f>
        <v/>
      </c>
      <c r="D259" s="15" t="n"/>
      <c r="E259" s="12" t="n"/>
      <c r="F259" s="11" t="n"/>
      <c r="G259" s="16">
        <f>IF(OR(E259="",F259=""),"",E259*F259)</f>
        <v/>
      </c>
      <c r="H259" s="10" t="n"/>
    </row>
    <row r="260">
      <c r="A260" s="13" t="n"/>
      <c r="B260" s="10" t="n"/>
      <c r="C260" s="14">
        <f>IF(B260="","",IFERROR(INDEX('Ürünler'!$B$5:$B$204,MATCH(B260,'Ürünler'!$A$5:$A$204,0)),"KOD BULUNAMADI"))</f>
        <v/>
      </c>
      <c r="D260" s="15" t="n"/>
      <c r="E260" s="12" t="n"/>
      <c r="F260" s="11" t="n"/>
      <c r="G260" s="16">
        <f>IF(OR(E260="",F260=""),"",E260*F260)</f>
        <v/>
      </c>
      <c r="H260" s="10" t="n"/>
    </row>
    <row r="261">
      <c r="A261" s="13" t="n"/>
      <c r="B261" s="10" t="n"/>
      <c r="C261" s="14">
        <f>IF(B261="","",IFERROR(INDEX('Ürünler'!$B$5:$B$204,MATCH(B261,'Ürünler'!$A$5:$A$204,0)),"KOD BULUNAMADI"))</f>
        <v/>
      </c>
      <c r="D261" s="15" t="n"/>
      <c r="E261" s="12" t="n"/>
      <c r="F261" s="11" t="n"/>
      <c r="G261" s="16">
        <f>IF(OR(E261="",F261=""),"",E261*F261)</f>
        <v/>
      </c>
      <c r="H261" s="10" t="n"/>
    </row>
    <row r="262">
      <c r="A262" s="13" t="n"/>
      <c r="B262" s="10" t="n"/>
      <c r="C262" s="14">
        <f>IF(B262="","",IFERROR(INDEX('Ürünler'!$B$5:$B$204,MATCH(B262,'Ürünler'!$A$5:$A$204,0)),"KOD BULUNAMADI"))</f>
        <v/>
      </c>
      <c r="D262" s="15" t="n"/>
      <c r="E262" s="12" t="n"/>
      <c r="F262" s="11" t="n"/>
      <c r="G262" s="16">
        <f>IF(OR(E262="",F262=""),"",E262*F262)</f>
        <v/>
      </c>
      <c r="H262" s="10" t="n"/>
    </row>
    <row r="263">
      <c r="A263" s="13" t="n"/>
      <c r="B263" s="10" t="n"/>
      <c r="C263" s="14">
        <f>IF(B263="","",IFERROR(INDEX('Ürünler'!$B$5:$B$204,MATCH(B263,'Ürünler'!$A$5:$A$204,0)),"KOD BULUNAMADI"))</f>
        <v/>
      </c>
      <c r="D263" s="15" t="n"/>
      <c r="E263" s="12" t="n"/>
      <c r="F263" s="11" t="n"/>
      <c r="G263" s="16">
        <f>IF(OR(E263="",F263=""),"",E263*F263)</f>
        <v/>
      </c>
      <c r="H263" s="10" t="n"/>
    </row>
    <row r="264">
      <c r="A264" s="13" t="n"/>
      <c r="B264" s="10" t="n"/>
      <c r="C264" s="14">
        <f>IF(B264="","",IFERROR(INDEX('Ürünler'!$B$5:$B$204,MATCH(B264,'Ürünler'!$A$5:$A$204,0)),"KOD BULUNAMADI"))</f>
        <v/>
      </c>
      <c r="D264" s="15" t="n"/>
      <c r="E264" s="12" t="n"/>
      <c r="F264" s="11" t="n"/>
      <c r="G264" s="16">
        <f>IF(OR(E264="",F264=""),"",E264*F264)</f>
        <v/>
      </c>
      <c r="H264" s="10" t="n"/>
    </row>
    <row r="265">
      <c r="A265" s="13" t="n"/>
      <c r="B265" s="10" t="n"/>
      <c r="C265" s="14">
        <f>IF(B265="","",IFERROR(INDEX('Ürünler'!$B$5:$B$204,MATCH(B265,'Ürünler'!$A$5:$A$204,0)),"KOD BULUNAMADI"))</f>
        <v/>
      </c>
      <c r="D265" s="15" t="n"/>
      <c r="E265" s="12" t="n"/>
      <c r="F265" s="11" t="n"/>
      <c r="G265" s="16">
        <f>IF(OR(E265="",F265=""),"",E265*F265)</f>
        <v/>
      </c>
      <c r="H265" s="10" t="n"/>
    </row>
    <row r="266">
      <c r="A266" s="13" t="n"/>
      <c r="B266" s="10" t="n"/>
      <c r="C266" s="14">
        <f>IF(B266="","",IFERROR(INDEX('Ürünler'!$B$5:$B$204,MATCH(B266,'Ürünler'!$A$5:$A$204,0)),"KOD BULUNAMADI"))</f>
        <v/>
      </c>
      <c r="D266" s="15" t="n"/>
      <c r="E266" s="12" t="n"/>
      <c r="F266" s="11" t="n"/>
      <c r="G266" s="16">
        <f>IF(OR(E266="",F266=""),"",E266*F266)</f>
        <v/>
      </c>
      <c r="H266" s="10" t="n"/>
    </row>
    <row r="267">
      <c r="A267" s="13" t="n"/>
      <c r="B267" s="10" t="n"/>
      <c r="C267" s="14">
        <f>IF(B267="","",IFERROR(INDEX('Ürünler'!$B$5:$B$204,MATCH(B267,'Ürünler'!$A$5:$A$204,0)),"KOD BULUNAMADI"))</f>
        <v/>
      </c>
      <c r="D267" s="15" t="n"/>
      <c r="E267" s="12" t="n"/>
      <c r="F267" s="11" t="n"/>
      <c r="G267" s="16">
        <f>IF(OR(E267="",F267=""),"",E267*F267)</f>
        <v/>
      </c>
      <c r="H267" s="10" t="n"/>
    </row>
    <row r="268">
      <c r="A268" s="13" t="n"/>
      <c r="B268" s="10" t="n"/>
      <c r="C268" s="14">
        <f>IF(B268="","",IFERROR(INDEX('Ürünler'!$B$5:$B$204,MATCH(B268,'Ürünler'!$A$5:$A$204,0)),"KOD BULUNAMADI"))</f>
        <v/>
      </c>
      <c r="D268" s="15" t="n"/>
      <c r="E268" s="12" t="n"/>
      <c r="F268" s="11" t="n"/>
      <c r="G268" s="16">
        <f>IF(OR(E268="",F268=""),"",E268*F268)</f>
        <v/>
      </c>
      <c r="H268" s="10" t="n"/>
    </row>
    <row r="269">
      <c r="A269" s="13" t="n"/>
      <c r="B269" s="10" t="n"/>
      <c r="C269" s="14">
        <f>IF(B269="","",IFERROR(INDEX('Ürünler'!$B$5:$B$204,MATCH(B269,'Ürünler'!$A$5:$A$204,0)),"KOD BULUNAMADI"))</f>
        <v/>
      </c>
      <c r="D269" s="15" t="n"/>
      <c r="E269" s="12" t="n"/>
      <c r="F269" s="11" t="n"/>
      <c r="G269" s="16">
        <f>IF(OR(E269="",F269=""),"",E269*F269)</f>
        <v/>
      </c>
      <c r="H269" s="10" t="n"/>
    </row>
    <row r="270">
      <c r="A270" s="13" t="n"/>
      <c r="B270" s="10" t="n"/>
      <c r="C270" s="14">
        <f>IF(B270="","",IFERROR(INDEX('Ürünler'!$B$5:$B$204,MATCH(B270,'Ürünler'!$A$5:$A$204,0)),"KOD BULUNAMADI"))</f>
        <v/>
      </c>
      <c r="D270" s="15" t="n"/>
      <c r="E270" s="12" t="n"/>
      <c r="F270" s="11" t="n"/>
      <c r="G270" s="16">
        <f>IF(OR(E270="",F270=""),"",E270*F270)</f>
        <v/>
      </c>
      <c r="H270" s="10" t="n"/>
    </row>
    <row r="271">
      <c r="A271" s="13" t="n"/>
      <c r="B271" s="10" t="n"/>
      <c r="C271" s="14">
        <f>IF(B271="","",IFERROR(INDEX('Ürünler'!$B$5:$B$204,MATCH(B271,'Ürünler'!$A$5:$A$204,0)),"KOD BULUNAMADI"))</f>
        <v/>
      </c>
      <c r="D271" s="15" t="n"/>
      <c r="E271" s="12" t="n"/>
      <c r="F271" s="11" t="n"/>
      <c r="G271" s="16">
        <f>IF(OR(E271="",F271=""),"",E271*F271)</f>
        <v/>
      </c>
      <c r="H271" s="10" t="n"/>
    </row>
    <row r="272">
      <c r="A272" s="13" t="n"/>
      <c r="B272" s="10" t="n"/>
      <c r="C272" s="14">
        <f>IF(B272="","",IFERROR(INDEX('Ürünler'!$B$5:$B$204,MATCH(B272,'Ürünler'!$A$5:$A$204,0)),"KOD BULUNAMADI"))</f>
        <v/>
      </c>
      <c r="D272" s="15" t="n"/>
      <c r="E272" s="12" t="n"/>
      <c r="F272" s="11" t="n"/>
      <c r="G272" s="16">
        <f>IF(OR(E272="",F272=""),"",E272*F272)</f>
        <v/>
      </c>
      <c r="H272" s="10" t="n"/>
    </row>
    <row r="273">
      <c r="A273" s="13" t="n"/>
      <c r="B273" s="10" t="n"/>
      <c r="C273" s="14">
        <f>IF(B273="","",IFERROR(INDEX('Ürünler'!$B$5:$B$204,MATCH(B273,'Ürünler'!$A$5:$A$204,0)),"KOD BULUNAMADI"))</f>
        <v/>
      </c>
      <c r="D273" s="15" t="n"/>
      <c r="E273" s="12" t="n"/>
      <c r="F273" s="11" t="n"/>
      <c r="G273" s="16">
        <f>IF(OR(E273="",F273=""),"",E273*F273)</f>
        <v/>
      </c>
      <c r="H273" s="10" t="n"/>
    </row>
    <row r="274">
      <c r="A274" s="13" t="n"/>
      <c r="B274" s="10" t="n"/>
      <c r="C274" s="14">
        <f>IF(B274="","",IFERROR(INDEX('Ürünler'!$B$5:$B$204,MATCH(B274,'Ürünler'!$A$5:$A$204,0)),"KOD BULUNAMADI"))</f>
        <v/>
      </c>
      <c r="D274" s="15" t="n"/>
      <c r="E274" s="12" t="n"/>
      <c r="F274" s="11" t="n"/>
      <c r="G274" s="16">
        <f>IF(OR(E274="",F274=""),"",E274*F274)</f>
        <v/>
      </c>
      <c r="H274" s="10" t="n"/>
    </row>
    <row r="275">
      <c r="A275" s="13" t="n"/>
      <c r="B275" s="10" t="n"/>
      <c r="C275" s="14">
        <f>IF(B275="","",IFERROR(INDEX('Ürünler'!$B$5:$B$204,MATCH(B275,'Ürünler'!$A$5:$A$204,0)),"KOD BULUNAMADI"))</f>
        <v/>
      </c>
      <c r="D275" s="15" t="n"/>
      <c r="E275" s="12" t="n"/>
      <c r="F275" s="11" t="n"/>
      <c r="G275" s="16">
        <f>IF(OR(E275="",F275=""),"",E275*F275)</f>
        <v/>
      </c>
      <c r="H275" s="10" t="n"/>
    </row>
    <row r="276">
      <c r="A276" s="13" t="n"/>
      <c r="B276" s="10" t="n"/>
      <c r="C276" s="14">
        <f>IF(B276="","",IFERROR(INDEX('Ürünler'!$B$5:$B$204,MATCH(B276,'Ürünler'!$A$5:$A$204,0)),"KOD BULUNAMADI"))</f>
        <v/>
      </c>
      <c r="D276" s="15" t="n"/>
      <c r="E276" s="12" t="n"/>
      <c r="F276" s="11" t="n"/>
      <c r="G276" s="16">
        <f>IF(OR(E276="",F276=""),"",E276*F276)</f>
        <v/>
      </c>
      <c r="H276" s="10" t="n"/>
    </row>
    <row r="277">
      <c r="A277" s="13" t="n"/>
      <c r="B277" s="10" t="n"/>
      <c r="C277" s="14">
        <f>IF(B277="","",IFERROR(INDEX('Ürünler'!$B$5:$B$204,MATCH(B277,'Ürünler'!$A$5:$A$204,0)),"KOD BULUNAMADI"))</f>
        <v/>
      </c>
      <c r="D277" s="15" t="n"/>
      <c r="E277" s="12" t="n"/>
      <c r="F277" s="11" t="n"/>
      <c r="G277" s="16">
        <f>IF(OR(E277="",F277=""),"",E277*F277)</f>
        <v/>
      </c>
      <c r="H277" s="10" t="n"/>
    </row>
    <row r="278">
      <c r="A278" s="13" t="n"/>
      <c r="B278" s="10" t="n"/>
      <c r="C278" s="14">
        <f>IF(B278="","",IFERROR(INDEX('Ürünler'!$B$5:$B$204,MATCH(B278,'Ürünler'!$A$5:$A$204,0)),"KOD BULUNAMADI"))</f>
        <v/>
      </c>
      <c r="D278" s="15" t="n"/>
      <c r="E278" s="12" t="n"/>
      <c r="F278" s="11" t="n"/>
      <c r="G278" s="16">
        <f>IF(OR(E278="",F278=""),"",E278*F278)</f>
        <v/>
      </c>
      <c r="H278" s="10" t="n"/>
    </row>
    <row r="279">
      <c r="A279" s="13" t="n"/>
      <c r="B279" s="10" t="n"/>
      <c r="C279" s="14">
        <f>IF(B279="","",IFERROR(INDEX('Ürünler'!$B$5:$B$204,MATCH(B279,'Ürünler'!$A$5:$A$204,0)),"KOD BULUNAMADI"))</f>
        <v/>
      </c>
      <c r="D279" s="15" t="n"/>
      <c r="E279" s="12" t="n"/>
      <c r="F279" s="11" t="n"/>
      <c r="G279" s="16">
        <f>IF(OR(E279="",F279=""),"",E279*F279)</f>
        <v/>
      </c>
      <c r="H279" s="10" t="n"/>
    </row>
    <row r="280">
      <c r="A280" s="13" t="n"/>
      <c r="B280" s="10" t="n"/>
      <c r="C280" s="14">
        <f>IF(B280="","",IFERROR(INDEX('Ürünler'!$B$5:$B$204,MATCH(B280,'Ürünler'!$A$5:$A$204,0)),"KOD BULUNAMADI"))</f>
        <v/>
      </c>
      <c r="D280" s="15" t="n"/>
      <c r="E280" s="12" t="n"/>
      <c r="F280" s="11" t="n"/>
      <c r="G280" s="16">
        <f>IF(OR(E280="",F280=""),"",E280*F280)</f>
        <v/>
      </c>
      <c r="H280" s="10" t="n"/>
    </row>
    <row r="281">
      <c r="A281" s="13" t="n"/>
      <c r="B281" s="10" t="n"/>
      <c r="C281" s="14">
        <f>IF(B281="","",IFERROR(INDEX('Ürünler'!$B$5:$B$204,MATCH(B281,'Ürünler'!$A$5:$A$204,0)),"KOD BULUNAMADI"))</f>
        <v/>
      </c>
      <c r="D281" s="15" t="n"/>
      <c r="E281" s="12" t="n"/>
      <c r="F281" s="11" t="n"/>
      <c r="G281" s="16">
        <f>IF(OR(E281="",F281=""),"",E281*F281)</f>
        <v/>
      </c>
      <c r="H281" s="10" t="n"/>
    </row>
    <row r="282">
      <c r="A282" s="13" t="n"/>
      <c r="B282" s="10" t="n"/>
      <c r="C282" s="14">
        <f>IF(B282="","",IFERROR(INDEX('Ürünler'!$B$5:$B$204,MATCH(B282,'Ürünler'!$A$5:$A$204,0)),"KOD BULUNAMADI"))</f>
        <v/>
      </c>
      <c r="D282" s="15" t="n"/>
      <c r="E282" s="12" t="n"/>
      <c r="F282" s="11" t="n"/>
      <c r="G282" s="16">
        <f>IF(OR(E282="",F282=""),"",E282*F282)</f>
        <v/>
      </c>
      <c r="H282" s="10" t="n"/>
    </row>
    <row r="283">
      <c r="A283" s="13" t="n"/>
      <c r="B283" s="10" t="n"/>
      <c r="C283" s="14">
        <f>IF(B283="","",IFERROR(INDEX('Ürünler'!$B$5:$B$204,MATCH(B283,'Ürünler'!$A$5:$A$204,0)),"KOD BULUNAMADI"))</f>
        <v/>
      </c>
      <c r="D283" s="15" t="n"/>
      <c r="E283" s="12" t="n"/>
      <c r="F283" s="11" t="n"/>
      <c r="G283" s="16">
        <f>IF(OR(E283="",F283=""),"",E283*F283)</f>
        <v/>
      </c>
      <c r="H283" s="10" t="n"/>
    </row>
    <row r="284">
      <c r="A284" s="13" t="n"/>
      <c r="B284" s="10" t="n"/>
      <c r="C284" s="14">
        <f>IF(B284="","",IFERROR(INDEX('Ürünler'!$B$5:$B$204,MATCH(B284,'Ürünler'!$A$5:$A$204,0)),"KOD BULUNAMADI"))</f>
        <v/>
      </c>
      <c r="D284" s="15" t="n"/>
      <c r="E284" s="12" t="n"/>
      <c r="F284" s="11" t="n"/>
      <c r="G284" s="16">
        <f>IF(OR(E284="",F284=""),"",E284*F284)</f>
        <v/>
      </c>
      <c r="H284" s="10" t="n"/>
    </row>
    <row r="285">
      <c r="A285" s="13" t="n"/>
      <c r="B285" s="10" t="n"/>
      <c r="C285" s="14">
        <f>IF(B285="","",IFERROR(INDEX('Ürünler'!$B$5:$B$204,MATCH(B285,'Ürünler'!$A$5:$A$204,0)),"KOD BULUNAMADI"))</f>
        <v/>
      </c>
      <c r="D285" s="15" t="n"/>
      <c r="E285" s="12" t="n"/>
      <c r="F285" s="11" t="n"/>
      <c r="G285" s="16">
        <f>IF(OR(E285="",F285=""),"",E285*F285)</f>
        <v/>
      </c>
      <c r="H285" s="10" t="n"/>
    </row>
    <row r="286">
      <c r="A286" s="13" t="n"/>
      <c r="B286" s="10" t="n"/>
      <c r="C286" s="14">
        <f>IF(B286="","",IFERROR(INDEX('Ürünler'!$B$5:$B$204,MATCH(B286,'Ürünler'!$A$5:$A$204,0)),"KOD BULUNAMADI"))</f>
        <v/>
      </c>
      <c r="D286" s="15" t="n"/>
      <c r="E286" s="12" t="n"/>
      <c r="F286" s="11" t="n"/>
      <c r="G286" s="16">
        <f>IF(OR(E286="",F286=""),"",E286*F286)</f>
        <v/>
      </c>
      <c r="H286" s="10" t="n"/>
    </row>
    <row r="287">
      <c r="A287" s="13" t="n"/>
      <c r="B287" s="10" t="n"/>
      <c r="C287" s="14">
        <f>IF(B287="","",IFERROR(INDEX('Ürünler'!$B$5:$B$204,MATCH(B287,'Ürünler'!$A$5:$A$204,0)),"KOD BULUNAMADI"))</f>
        <v/>
      </c>
      <c r="D287" s="15" t="n"/>
      <c r="E287" s="12" t="n"/>
      <c r="F287" s="11" t="n"/>
      <c r="G287" s="16">
        <f>IF(OR(E287="",F287=""),"",E287*F287)</f>
        <v/>
      </c>
      <c r="H287" s="10" t="n"/>
    </row>
    <row r="288">
      <c r="A288" s="13" t="n"/>
      <c r="B288" s="10" t="n"/>
      <c r="C288" s="14">
        <f>IF(B288="","",IFERROR(INDEX('Ürünler'!$B$5:$B$204,MATCH(B288,'Ürünler'!$A$5:$A$204,0)),"KOD BULUNAMADI"))</f>
        <v/>
      </c>
      <c r="D288" s="15" t="n"/>
      <c r="E288" s="12" t="n"/>
      <c r="F288" s="11" t="n"/>
      <c r="G288" s="16">
        <f>IF(OR(E288="",F288=""),"",E288*F288)</f>
        <v/>
      </c>
      <c r="H288" s="10" t="n"/>
    </row>
    <row r="289">
      <c r="A289" s="13" t="n"/>
      <c r="B289" s="10" t="n"/>
      <c r="C289" s="14">
        <f>IF(B289="","",IFERROR(INDEX('Ürünler'!$B$5:$B$204,MATCH(B289,'Ürünler'!$A$5:$A$204,0)),"KOD BULUNAMADI"))</f>
        <v/>
      </c>
      <c r="D289" s="15" t="n"/>
      <c r="E289" s="12" t="n"/>
      <c r="F289" s="11" t="n"/>
      <c r="G289" s="16">
        <f>IF(OR(E289="",F289=""),"",E289*F289)</f>
        <v/>
      </c>
      <c r="H289" s="10" t="n"/>
    </row>
    <row r="290">
      <c r="A290" s="13" t="n"/>
      <c r="B290" s="10" t="n"/>
      <c r="C290" s="14">
        <f>IF(B290="","",IFERROR(INDEX('Ürünler'!$B$5:$B$204,MATCH(B290,'Ürünler'!$A$5:$A$204,0)),"KOD BULUNAMADI"))</f>
        <v/>
      </c>
      <c r="D290" s="15" t="n"/>
      <c r="E290" s="12" t="n"/>
      <c r="F290" s="11" t="n"/>
      <c r="G290" s="16">
        <f>IF(OR(E290="",F290=""),"",E290*F290)</f>
        <v/>
      </c>
      <c r="H290" s="10" t="n"/>
    </row>
    <row r="291">
      <c r="A291" s="13" t="n"/>
      <c r="B291" s="10" t="n"/>
      <c r="C291" s="14">
        <f>IF(B291="","",IFERROR(INDEX('Ürünler'!$B$5:$B$204,MATCH(B291,'Ürünler'!$A$5:$A$204,0)),"KOD BULUNAMADI"))</f>
        <v/>
      </c>
      <c r="D291" s="15" t="n"/>
      <c r="E291" s="12" t="n"/>
      <c r="F291" s="11" t="n"/>
      <c r="G291" s="16">
        <f>IF(OR(E291="",F291=""),"",E291*F291)</f>
        <v/>
      </c>
      <c r="H291" s="10" t="n"/>
    </row>
    <row r="292">
      <c r="A292" s="13" t="n"/>
      <c r="B292" s="10" t="n"/>
      <c r="C292" s="14">
        <f>IF(B292="","",IFERROR(INDEX('Ürünler'!$B$5:$B$204,MATCH(B292,'Ürünler'!$A$5:$A$204,0)),"KOD BULUNAMADI"))</f>
        <v/>
      </c>
      <c r="D292" s="15" t="n"/>
      <c r="E292" s="12" t="n"/>
      <c r="F292" s="11" t="n"/>
      <c r="G292" s="16">
        <f>IF(OR(E292="",F292=""),"",E292*F292)</f>
        <v/>
      </c>
      <c r="H292" s="10" t="n"/>
    </row>
    <row r="293">
      <c r="A293" s="13" t="n"/>
      <c r="B293" s="10" t="n"/>
      <c r="C293" s="14">
        <f>IF(B293="","",IFERROR(INDEX('Ürünler'!$B$5:$B$204,MATCH(B293,'Ürünler'!$A$5:$A$204,0)),"KOD BULUNAMADI"))</f>
        <v/>
      </c>
      <c r="D293" s="15" t="n"/>
      <c r="E293" s="12" t="n"/>
      <c r="F293" s="11" t="n"/>
      <c r="G293" s="16">
        <f>IF(OR(E293="",F293=""),"",E293*F293)</f>
        <v/>
      </c>
      <c r="H293" s="10" t="n"/>
    </row>
    <row r="294">
      <c r="A294" s="13" t="n"/>
      <c r="B294" s="10" t="n"/>
      <c r="C294" s="14">
        <f>IF(B294="","",IFERROR(INDEX('Ürünler'!$B$5:$B$204,MATCH(B294,'Ürünler'!$A$5:$A$204,0)),"KOD BULUNAMADI"))</f>
        <v/>
      </c>
      <c r="D294" s="15" t="n"/>
      <c r="E294" s="12" t="n"/>
      <c r="F294" s="11" t="n"/>
      <c r="G294" s="16">
        <f>IF(OR(E294="",F294=""),"",E294*F294)</f>
        <v/>
      </c>
      <c r="H294" s="10" t="n"/>
    </row>
    <row r="295">
      <c r="A295" s="13" t="n"/>
      <c r="B295" s="10" t="n"/>
      <c r="C295" s="14">
        <f>IF(B295="","",IFERROR(INDEX('Ürünler'!$B$5:$B$204,MATCH(B295,'Ürünler'!$A$5:$A$204,0)),"KOD BULUNAMADI"))</f>
        <v/>
      </c>
      <c r="D295" s="15" t="n"/>
      <c r="E295" s="12" t="n"/>
      <c r="F295" s="11" t="n"/>
      <c r="G295" s="16">
        <f>IF(OR(E295="",F295=""),"",E295*F295)</f>
        <v/>
      </c>
      <c r="H295" s="10" t="n"/>
    </row>
    <row r="296">
      <c r="A296" s="13" t="n"/>
      <c r="B296" s="10" t="n"/>
      <c r="C296" s="14">
        <f>IF(B296="","",IFERROR(INDEX('Ürünler'!$B$5:$B$204,MATCH(B296,'Ürünler'!$A$5:$A$204,0)),"KOD BULUNAMADI"))</f>
        <v/>
      </c>
      <c r="D296" s="15" t="n"/>
      <c r="E296" s="12" t="n"/>
      <c r="F296" s="11" t="n"/>
      <c r="G296" s="16">
        <f>IF(OR(E296="",F296=""),"",E296*F296)</f>
        <v/>
      </c>
      <c r="H296" s="10" t="n"/>
    </row>
    <row r="297">
      <c r="A297" s="13" t="n"/>
      <c r="B297" s="10" t="n"/>
      <c r="C297" s="14">
        <f>IF(B297="","",IFERROR(INDEX('Ürünler'!$B$5:$B$204,MATCH(B297,'Ürünler'!$A$5:$A$204,0)),"KOD BULUNAMADI"))</f>
        <v/>
      </c>
      <c r="D297" s="15" t="n"/>
      <c r="E297" s="12" t="n"/>
      <c r="F297" s="11" t="n"/>
      <c r="G297" s="16">
        <f>IF(OR(E297="",F297=""),"",E297*F297)</f>
        <v/>
      </c>
      <c r="H297" s="10" t="n"/>
    </row>
    <row r="298">
      <c r="A298" s="13" t="n"/>
      <c r="B298" s="10" t="n"/>
      <c r="C298" s="14">
        <f>IF(B298="","",IFERROR(INDEX('Ürünler'!$B$5:$B$204,MATCH(B298,'Ürünler'!$A$5:$A$204,0)),"KOD BULUNAMADI"))</f>
        <v/>
      </c>
      <c r="D298" s="15" t="n"/>
      <c r="E298" s="12" t="n"/>
      <c r="F298" s="11" t="n"/>
      <c r="G298" s="16">
        <f>IF(OR(E298="",F298=""),"",E298*F298)</f>
        <v/>
      </c>
      <c r="H298" s="10" t="n"/>
    </row>
    <row r="299">
      <c r="A299" s="13" t="n"/>
      <c r="B299" s="10" t="n"/>
      <c r="C299" s="14">
        <f>IF(B299="","",IFERROR(INDEX('Ürünler'!$B$5:$B$204,MATCH(B299,'Ürünler'!$A$5:$A$204,0)),"KOD BULUNAMADI"))</f>
        <v/>
      </c>
      <c r="D299" s="15" t="n"/>
      <c r="E299" s="12" t="n"/>
      <c r="F299" s="11" t="n"/>
      <c r="G299" s="16">
        <f>IF(OR(E299="",F299=""),"",E299*F299)</f>
        <v/>
      </c>
      <c r="H299" s="10" t="n"/>
    </row>
    <row r="300">
      <c r="A300" s="13" t="n"/>
      <c r="B300" s="10" t="n"/>
      <c r="C300" s="14">
        <f>IF(B300="","",IFERROR(INDEX('Ürünler'!$B$5:$B$204,MATCH(B300,'Ürünler'!$A$5:$A$204,0)),"KOD BULUNAMADI"))</f>
        <v/>
      </c>
      <c r="D300" s="15" t="n"/>
      <c r="E300" s="12" t="n"/>
      <c r="F300" s="11" t="n"/>
      <c r="G300" s="16">
        <f>IF(OR(E300="",F300=""),"",E300*F300)</f>
        <v/>
      </c>
      <c r="H300" s="10" t="n"/>
    </row>
    <row r="301">
      <c r="A301" s="13" t="n"/>
      <c r="B301" s="10" t="n"/>
      <c r="C301" s="14">
        <f>IF(B301="","",IFERROR(INDEX('Ürünler'!$B$5:$B$204,MATCH(B301,'Ürünler'!$A$5:$A$204,0)),"KOD BULUNAMADI"))</f>
        <v/>
      </c>
      <c r="D301" s="15" t="n"/>
      <c r="E301" s="12" t="n"/>
      <c r="F301" s="11" t="n"/>
      <c r="G301" s="16">
        <f>IF(OR(E301="",F301=""),"",E301*F301)</f>
        <v/>
      </c>
      <c r="H301" s="10" t="n"/>
    </row>
    <row r="302">
      <c r="A302" s="13" t="n"/>
      <c r="B302" s="10" t="n"/>
      <c r="C302" s="14">
        <f>IF(B302="","",IFERROR(INDEX('Ürünler'!$B$5:$B$204,MATCH(B302,'Ürünler'!$A$5:$A$204,0)),"KOD BULUNAMADI"))</f>
        <v/>
      </c>
      <c r="D302" s="15" t="n"/>
      <c r="E302" s="12" t="n"/>
      <c r="F302" s="11" t="n"/>
      <c r="G302" s="16">
        <f>IF(OR(E302="",F302=""),"",E302*F302)</f>
        <v/>
      </c>
      <c r="H302" s="10" t="n"/>
    </row>
    <row r="303">
      <c r="A303" s="13" t="n"/>
      <c r="B303" s="10" t="n"/>
      <c r="C303" s="14">
        <f>IF(B303="","",IFERROR(INDEX('Ürünler'!$B$5:$B$204,MATCH(B303,'Ürünler'!$A$5:$A$204,0)),"KOD BULUNAMADI"))</f>
        <v/>
      </c>
      <c r="D303" s="15" t="n"/>
      <c r="E303" s="12" t="n"/>
      <c r="F303" s="11" t="n"/>
      <c r="G303" s="16">
        <f>IF(OR(E303="",F303=""),"",E303*F303)</f>
        <v/>
      </c>
      <c r="H303" s="10" t="n"/>
    </row>
    <row r="304">
      <c r="A304" s="13" t="n"/>
      <c r="B304" s="10" t="n"/>
      <c r="C304" s="14">
        <f>IF(B304="","",IFERROR(INDEX('Ürünler'!$B$5:$B$204,MATCH(B304,'Ürünler'!$A$5:$A$204,0)),"KOD BULUNAMADI"))</f>
        <v/>
      </c>
      <c r="D304" s="15" t="n"/>
      <c r="E304" s="12" t="n"/>
      <c r="F304" s="11" t="n"/>
      <c r="G304" s="16">
        <f>IF(OR(E304="",F304=""),"",E304*F304)</f>
        <v/>
      </c>
      <c r="H304" s="10" t="n"/>
    </row>
    <row r="305">
      <c r="A305" s="13" t="n"/>
      <c r="B305" s="10" t="n"/>
      <c r="C305" s="14">
        <f>IF(B305="","",IFERROR(INDEX('Ürünler'!$B$5:$B$204,MATCH(B305,'Ürünler'!$A$5:$A$204,0)),"KOD BULUNAMADI"))</f>
        <v/>
      </c>
      <c r="D305" s="15" t="n"/>
      <c r="E305" s="12" t="n"/>
      <c r="F305" s="11" t="n"/>
      <c r="G305" s="16">
        <f>IF(OR(E305="",F305=""),"",E305*F305)</f>
        <v/>
      </c>
      <c r="H305" s="10" t="n"/>
    </row>
    <row r="306">
      <c r="A306" s="13" t="n"/>
      <c r="B306" s="10" t="n"/>
      <c r="C306" s="14">
        <f>IF(B306="","",IFERROR(INDEX('Ürünler'!$B$5:$B$204,MATCH(B306,'Ürünler'!$A$5:$A$204,0)),"KOD BULUNAMADI"))</f>
        <v/>
      </c>
      <c r="D306" s="15" t="n"/>
      <c r="E306" s="12" t="n"/>
      <c r="F306" s="11" t="n"/>
      <c r="G306" s="16">
        <f>IF(OR(E306="",F306=""),"",E306*F306)</f>
        <v/>
      </c>
      <c r="H306" s="10" t="n"/>
    </row>
    <row r="307">
      <c r="A307" s="13" t="n"/>
      <c r="B307" s="10" t="n"/>
      <c r="C307" s="14">
        <f>IF(B307="","",IFERROR(INDEX('Ürünler'!$B$5:$B$204,MATCH(B307,'Ürünler'!$A$5:$A$204,0)),"KOD BULUNAMADI"))</f>
        <v/>
      </c>
      <c r="D307" s="15" t="n"/>
      <c r="E307" s="12" t="n"/>
      <c r="F307" s="11" t="n"/>
      <c r="G307" s="16">
        <f>IF(OR(E307="",F307=""),"",E307*F307)</f>
        <v/>
      </c>
      <c r="H307" s="10" t="n"/>
    </row>
    <row r="308">
      <c r="A308" s="13" t="n"/>
      <c r="B308" s="10" t="n"/>
      <c r="C308" s="14">
        <f>IF(B308="","",IFERROR(INDEX('Ürünler'!$B$5:$B$204,MATCH(B308,'Ürünler'!$A$5:$A$204,0)),"KOD BULUNAMADI"))</f>
        <v/>
      </c>
      <c r="D308" s="15" t="n"/>
      <c r="E308" s="12" t="n"/>
      <c r="F308" s="11" t="n"/>
      <c r="G308" s="16">
        <f>IF(OR(E308="",F308=""),"",E308*F308)</f>
        <v/>
      </c>
      <c r="H308" s="10" t="n"/>
    </row>
    <row r="309">
      <c r="A309" s="13" t="n"/>
      <c r="B309" s="10" t="n"/>
      <c r="C309" s="14">
        <f>IF(B309="","",IFERROR(INDEX('Ürünler'!$B$5:$B$204,MATCH(B309,'Ürünler'!$A$5:$A$204,0)),"KOD BULUNAMADI"))</f>
        <v/>
      </c>
      <c r="D309" s="15" t="n"/>
      <c r="E309" s="12" t="n"/>
      <c r="F309" s="11" t="n"/>
      <c r="G309" s="16">
        <f>IF(OR(E309="",F309=""),"",E309*F309)</f>
        <v/>
      </c>
      <c r="H309" s="10" t="n"/>
    </row>
    <row r="310">
      <c r="A310" s="13" t="n"/>
      <c r="B310" s="10" t="n"/>
      <c r="C310" s="14">
        <f>IF(B310="","",IFERROR(INDEX('Ürünler'!$B$5:$B$204,MATCH(B310,'Ürünler'!$A$5:$A$204,0)),"KOD BULUNAMADI"))</f>
        <v/>
      </c>
      <c r="D310" s="15" t="n"/>
      <c r="E310" s="12" t="n"/>
      <c r="F310" s="11" t="n"/>
      <c r="G310" s="16">
        <f>IF(OR(E310="",F310=""),"",E310*F310)</f>
        <v/>
      </c>
      <c r="H310" s="10" t="n"/>
    </row>
    <row r="311">
      <c r="A311" s="13" t="n"/>
      <c r="B311" s="10" t="n"/>
      <c r="C311" s="14">
        <f>IF(B311="","",IFERROR(INDEX('Ürünler'!$B$5:$B$204,MATCH(B311,'Ürünler'!$A$5:$A$204,0)),"KOD BULUNAMADI"))</f>
        <v/>
      </c>
      <c r="D311" s="15" t="n"/>
      <c r="E311" s="12" t="n"/>
      <c r="F311" s="11" t="n"/>
      <c r="G311" s="16">
        <f>IF(OR(E311="",F311=""),"",E311*F311)</f>
        <v/>
      </c>
      <c r="H311" s="10" t="n"/>
    </row>
    <row r="312">
      <c r="A312" s="13" t="n"/>
      <c r="B312" s="10" t="n"/>
      <c r="C312" s="14">
        <f>IF(B312="","",IFERROR(INDEX('Ürünler'!$B$5:$B$204,MATCH(B312,'Ürünler'!$A$5:$A$204,0)),"KOD BULUNAMADI"))</f>
        <v/>
      </c>
      <c r="D312" s="15" t="n"/>
      <c r="E312" s="12" t="n"/>
      <c r="F312" s="11" t="n"/>
      <c r="G312" s="16">
        <f>IF(OR(E312="",F312=""),"",E312*F312)</f>
        <v/>
      </c>
      <c r="H312" s="10" t="n"/>
    </row>
    <row r="313">
      <c r="A313" s="13" t="n"/>
      <c r="B313" s="10" t="n"/>
      <c r="C313" s="14">
        <f>IF(B313="","",IFERROR(INDEX('Ürünler'!$B$5:$B$204,MATCH(B313,'Ürünler'!$A$5:$A$204,0)),"KOD BULUNAMADI"))</f>
        <v/>
      </c>
      <c r="D313" s="15" t="n"/>
      <c r="E313" s="12" t="n"/>
      <c r="F313" s="11" t="n"/>
      <c r="G313" s="16">
        <f>IF(OR(E313="",F313=""),"",E313*F313)</f>
        <v/>
      </c>
      <c r="H313" s="10" t="n"/>
    </row>
    <row r="314">
      <c r="A314" s="13" t="n"/>
      <c r="B314" s="10" t="n"/>
      <c r="C314" s="14">
        <f>IF(B314="","",IFERROR(INDEX('Ürünler'!$B$5:$B$204,MATCH(B314,'Ürünler'!$A$5:$A$204,0)),"KOD BULUNAMADI"))</f>
        <v/>
      </c>
      <c r="D314" s="15" t="n"/>
      <c r="E314" s="12" t="n"/>
      <c r="F314" s="11" t="n"/>
      <c r="G314" s="16">
        <f>IF(OR(E314="",F314=""),"",E314*F314)</f>
        <v/>
      </c>
      <c r="H314" s="10" t="n"/>
    </row>
    <row r="315">
      <c r="A315" s="13" t="n"/>
      <c r="B315" s="10" t="n"/>
      <c r="C315" s="14">
        <f>IF(B315="","",IFERROR(INDEX('Ürünler'!$B$5:$B$204,MATCH(B315,'Ürünler'!$A$5:$A$204,0)),"KOD BULUNAMADI"))</f>
        <v/>
      </c>
      <c r="D315" s="15" t="n"/>
      <c r="E315" s="12" t="n"/>
      <c r="F315" s="11" t="n"/>
      <c r="G315" s="16">
        <f>IF(OR(E315="",F315=""),"",E315*F315)</f>
        <v/>
      </c>
      <c r="H315" s="10" t="n"/>
    </row>
    <row r="316">
      <c r="A316" s="13" t="n"/>
      <c r="B316" s="10" t="n"/>
      <c r="C316" s="14">
        <f>IF(B316="","",IFERROR(INDEX('Ürünler'!$B$5:$B$204,MATCH(B316,'Ürünler'!$A$5:$A$204,0)),"KOD BULUNAMADI"))</f>
        <v/>
      </c>
      <c r="D316" s="15" t="n"/>
      <c r="E316" s="12" t="n"/>
      <c r="F316" s="11" t="n"/>
      <c r="G316" s="16">
        <f>IF(OR(E316="",F316=""),"",E316*F316)</f>
        <v/>
      </c>
      <c r="H316" s="10" t="n"/>
    </row>
    <row r="317">
      <c r="A317" s="13" t="n"/>
      <c r="B317" s="10" t="n"/>
      <c r="C317" s="14">
        <f>IF(B317="","",IFERROR(INDEX('Ürünler'!$B$5:$B$204,MATCH(B317,'Ürünler'!$A$5:$A$204,0)),"KOD BULUNAMADI"))</f>
        <v/>
      </c>
      <c r="D317" s="15" t="n"/>
      <c r="E317" s="12" t="n"/>
      <c r="F317" s="11" t="n"/>
      <c r="G317" s="16">
        <f>IF(OR(E317="",F317=""),"",E317*F317)</f>
        <v/>
      </c>
      <c r="H317" s="10" t="n"/>
    </row>
    <row r="318">
      <c r="A318" s="13" t="n"/>
      <c r="B318" s="10" t="n"/>
      <c r="C318" s="14">
        <f>IF(B318="","",IFERROR(INDEX('Ürünler'!$B$5:$B$204,MATCH(B318,'Ürünler'!$A$5:$A$204,0)),"KOD BULUNAMADI"))</f>
        <v/>
      </c>
      <c r="D318" s="15" t="n"/>
      <c r="E318" s="12" t="n"/>
      <c r="F318" s="11" t="n"/>
      <c r="G318" s="16">
        <f>IF(OR(E318="",F318=""),"",E318*F318)</f>
        <v/>
      </c>
      <c r="H318" s="10" t="n"/>
    </row>
    <row r="319">
      <c r="A319" s="13" t="n"/>
      <c r="B319" s="10" t="n"/>
      <c r="C319" s="14">
        <f>IF(B319="","",IFERROR(INDEX('Ürünler'!$B$5:$B$204,MATCH(B319,'Ürünler'!$A$5:$A$204,0)),"KOD BULUNAMADI"))</f>
        <v/>
      </c>
      <c r="D319" s="15" t="n"/>
      <c r="E319" s="12" t="n"/>
      <c r="F319" s="11" t="n"/>
      <c r="G319" s="16">
        <f>IF(OR(E319="",F319=""),"",E319*F319)</f>
        <v/>
      </c>
      <c r="H319" s="10" t="n"/>
    </row>
    <row r="320">
      <c r="A320" s="13" t="n"/>
      <c r="B320" s="10" t="n"/>
      <c r="C320" s="14">
        <f>IF(B320="","",IFERROR(INDEX('Ürünler'!$B$5:$B$204,MATCH(B320,'Ürünler'!$A$5:$A$204,0)),"KOD BULUNAMADI"))</f>
        <v/>
      </c>
      <c r="D320" s="15" t="n"/>
      <c r="E320" s="12" t="n"/>
      <c r="F320" s="11" t="n"/>
      <c r="G320" s="16">
        <f>IF(OR(E320="",F320=""),"",E320*F320)</f>
        <v/>
      </c>
      <c r="H320" s="10" t="n"/>
    </row>
    <row r="321">
      <c r="A321" s="13" t="n"/>
      <c r="B321" s="10" t="n"/>
      <c r="C321" s="14">
        <f>IF(B321="","",IFERROR(INDEX('Ürünler'!$B$5:$B$204,MATCH(B321,'Ürünler'!$A$5:$A$204,0)),"KOD BULUNAMADI"))</f>
        <v/>
      </c>
      <c r="D321" s="15" t="n"/>
      <c r="E321" s="12" t="n"/>
      <c r="F321" s="11" t="n"/>
      <c r="G321" s="16">
        <f>IF(OR(E321="",F321=""),"",E321*F321)</f>
        <v/>
      </c>
      <c r="H321" s="10" t="n"/>
    </row>
    <row r="322">
      <c r="A322" s="13" t="n"/>
      <c r="B322" s="10" t="n"/>
      <c r="C322" s="14">
        <f>IF(B322="","",IFERROR(INDEX('Ürünler'!$B$5:$B$204,MATCH(B322,'Ürünler'!$A$5:$A$204,0)),"KOD BULUNAMADI"))</f>
        <v/>
      </c>
      <c r="D322" s="15" t="n"/>
      <c r="E322" s="12" t="n"/>
      <c r="F322" s="11" t="n"/>
      <c r="G322" s="16">
        <f>IF(OR(E322="",F322=""),"",E322*F322)</f>
        <v/>
      </c>
      <c r="H322" s="10" t="n"/>
    </row>
    <row r="323">
      <c r="A323" s="13" t="n"/>
      <c r="B323" s="10" t="n"/>
      <c r="C323" s="14">
        <f>IF(B323="","",IFERROR(INDEX('Ürünler'!$B$5:$B$204,MATCH(B323,'Ürünler'!$A$5:$A$204,0)),"KOD BULUNAMADI"))</f>
        <v/>
      </c>
      <c r="D323" s="15" t="n"/>
      <c r="E323" s="12" t="n"/>
      <c r="F323" s="11" t="n"/>
      <c r="G323" s="16">
        <f>IF(OR(E323="",F323=""),"",E323*F323)</f>
        <v/>
      </c>
      <c r="H323" s="10" t="n"/>
    </row>
    <row r="324">
      <c r="A324" s="13" t="n"/>
      <c r="B324" s="10" t="n"/>
      <c r="C324" s="14">
        <f>IF(B324="","",IFERROR(INDEX('Ürünler'!$B$5:$B$204,MATCH(B324,'Ürünler'!$A$5:$A$204,0)),"KOD BULUNAMADI"))</f>
        <v/>
      </c>
      <c r="D324" s="15" t="n"/>
      <c r="E324" s="12" t="n"/>
      <c r="F324" s="11" t="n"/>
      <c r="G324" s="16">
        <f>IF(OR(E324="",F324=""),"",E324*F324)</f>
        <v/>
      </c>
      <c r="H324" s="10" t="n"/>
    </row>
    <row r="325">
      <c r="A325" s="13" t="n"/>
      <c r="B325" s="10" t="n"/>
      <c r="C325" s="14">
        <f>IF(B325="","",IFERROR(INDEX('Ürünler'!$B$5:$B$204,MATCH(B325,'Ürünler'!$A$5:$A$204,0)),"KOD BULUNAMADI"))</f>
        <v/>
      </c>
      <c r="D325" s="15" t="n"/>
      <c r="E325" s="12" t="n"/>
      <c r="F325" s="11" t="n"/>
      <c r="G325" s="16">
        <f>IF(OR(E325="",F325=""),"",E325*F325)</f>
        <v/>
      </c>
      <c r="H325" s="10" t="n"/>
    </row>
    <row r="326">
      <c r="A326" s="13" t="n"/>
      <c r="B326" s="10" t="n"/>
      <c r="C326" s="14">
        <f>IF(B326="","",IFERROR(INDEX('Ürünler'!$B$5:$B$204,MATCH(B326,'Ürünler'!$A$5:$A$204,0)),"KOD BULUNAMADI"))</f>
        <v/>
      </c>
      <c r="D326" s="15" t="n"/>
      <c r="E326" s="12" t="n"/>
      <c r="F326" s="11" t="n"/>
      <c r="G326" s="16">
        <f>IF(OR(E326="",F326=""),"",E326*F326)</f>
        <v/>
      </c>
      <c r="H326" s="10" t="n"/>
    </row>
    <row r="327">
      <c r="A327" s="13" t="n"/>
      <c r="B327" s="10" t="n"/>
      <c r="C327" s="14">
        <f>IF(B327="","",IFERROR(INDEX('Ürünler'!$B$5:$B$204,MATCH(B327,'Ürünler'!$A$5:$A$204,0)),"KOD BULUNAMADI"))</f>
        <v/>
      </c>
      <c r="D327" s="15" t="n"/>
      <c r="E327" s="12" t="n"/>
      <c r="F327" s="11" t="n"/>
      <c r="G327" s="16">
        <f>IF(OR(E327="",F327=""),"",E327*F327)</f>
        <v/>
      </c>
      <c r="H327" s="10" t="n"/>
    </row>
    <row r="328">
      <c r="A328" s="13" t="n"/>
      <c r="B328" s="10" t="n"/>
      <c r="C328" s="14">
        <f>IF(B328="","",IFERROR(INDEX('Ürünler'!$B$5:$B$204,MATCH(B328,'Ürünler'!$A$5:$A$204,0)),"KOD BULUNAMADI"))</f>
        <v/>
      </c>
      <c r="D328" s="15" t="n"/>
      <c r="E328" s="12" t="n"/>
      <c r="F328" s="11" t="n"/>
      <c r="G328" s="16">
        <f>IF(OR(E328="",F328=""),"",E328*F328)</f>
        <v/>
      </c>
      <c r="H328" s="10" t="n"/>
    </row>
    <row r="329">
      <c r="A329" s="13" t="n"/>
      <c r="B329" s="10" t="n"/>
      <c r="C329" s="14">
        <f>IF(B329="","",IFERROR(INDEX('Ürünler'!$B$5:$B$204,MATCH(B329,'Ürünler'!$A$5:$A$204,0)),"KOD BULUNAMADI"))</f>
        <v/>
      </c>
      <c r="D329" s="15" t="n"/>
      <c r="E329" s="12" t="n"/>
      <c r="F329" s="11" t="n"/>
      <c r="G329" s="16">
        <f>IF(OR(E329="",F329=""),"",E329*F329)</f>
        <v/>
      </c>
      <c r="H329" s="10" t="n"/>
    </row>
    <row r="330">
      <c r="A330" s="13" t="n"/>
      <c r="B330" s="10" t="n"/>
      <c r="C330" s="14">
        <f>IF(B330="","",IFERROR(INDEX('Ürünler'!$B$5:$B$204,MATCH(B330,'Ürünler'!$A$5:$A$204,0)),"KOD BULUNAMADI"))</f>
        <v/>
      </c>
      <c r="D330" s="15" t="n"/>
      <c r="E330" s="12" t="n"/>
      <c r="F330" s="11" t="n"/>
      <c r="G330" s="16">
        <f>IF(OR(E330="",F330=""),"",E330*F330)</f>
        <v/>
      </c>
      <c r="H330" s="10" t="n"/>
    </row>
    <row r="331">
      <c r="A331" s="13" t="n"/>
      <c r="B331" s="10" t="n"/>
      <c r="C331" s="14">
        <f>IF(B331="","",IFERROR(INDEX('Ürünler'!$B$5:$B$204,MATCH(B331,'Ürünler'!$A$5:$A$204,0)),"KOD BULUNAMADI"))</f>
        <v/>
      </c>
      <c r="D331" s="15" t="n"/>
      <c r="E331" s="12" t="n"/>
      <c r="F331" s="11" t="n"/>
      <c r="G331" s="16">
        <f>IF(OR(E331="",F331=""),"",E331*F331)</f>
        <v/>
      </c>
      <c r="H331" s="10" t="n"/>
    </row>
    <row r="332">
      <c r="A332" s="13" t="n"/>
      <c r="B332" s="10" t="n"/>
      <c r="C332" s="14">
        <f>IF(B332="","",IFERROR(INDEX('Ürünler'!$B$5:$B$204,MATCH(B332,'Ürünler'!$A$5:$A$204,0)),"KOD BULUNAMADI"))</f>
        <v/>
      </c>
      <c r="D332" s="15" t="n"/>
      <c r="E332" s="12" t="n"/>
      <c r="F332" s="11" t="n"/>
      <c r="G332" s="16">
        <f>IF(OR(E332="",F332=""),"",E332*F332)</f>
        <v/>
      </c>
      <c r="H332" s="10" t="n"/>
    </row>
    <row r="333">
      <c r="A333" s="13" t="n"/>
      <c r="B333" s="10" t="n"/>
      <c r="C333" s="14">
        <f>IF(B333="","",IFERROR(INDEX('Ürünler'!$B$5:$B$204,MATCH(B333,'Ürünler'!$A$5:$A$204,0)),"KOD BULUNAMADI"))</f>
        <v/>
      </c>
      <c r="D333" s="15" t="n"/>
      <c r="E333" s="12" t="n"/>
      <c r="F333" s="11" t="n"/>
      <c r="G333" s="16">
        <f>IF(OR(E333="",F333=""),"",E333*F333)</f>
        <v/>
      </c>
      <c r="H333" s="10" t="n"/>
    </row>
    <row r="334">
      <c r="A334" s="13" t="n"/>
      <c r="B334" s="10" t="n"/>
      <c r="C334" s="14">
        <f>IF(B334="","",IFERROR(INDEX('Ürünler'!$B$5:$B$204,MATCH(B334,'Ürünler'!$A$5:$A$204,0)),"KOD BULUNAMADI"))</f>
        <v/>
      </c>
      <c r="D334" s="15" t="n"/>
      <c r="E334" s="12" t="n"/>
      <c r="F334" s="11" t="n"/>
      <c r="G334" s="16">
        <f>IF(OR(E334="",F334=""),"",E334*F334)</f>
        <v/>
      </c>
      <c r="H334" s="10" t="n"/>
    </row>
    <row r="335">
      <c r="A335" s="13" t="n"/>
      <c r="B335" s="10" t="n"/>
      <c r="C335" s="14">
        <f>IF(B335="","",IFERROR(INDEX('Ürünler'!$B$5:$B$204,MATCH(B335,'Ürünler'!$A$5:$A$204,0)),"KOD BULUNAMADI"))</f>
        <v/>
      </c>
      <c r="D335" s="15" t="n"/>
      <c r="E335" s="12" t="n"/>
      <c r="F335" s="11" t="n"/>
      <c r="G335" s="16">
        <f>IF(OR(E335="",F335=""),"",E335*F335)</f>
        <v/>
      </c>
      <c r="H335" s="10" t="n"/>
    </row>
    <row r="336">
      <c r="A336" s="13" t="n"/>
      <c r="B336" s="10" t="n"/>
      <c r="C336" s="14">
        <f>IF(B336="","",IFERROR(INDEX('Ürünler'!$B$5:$B$204,MATCH(B336,'Ürünler'!$A$5:$A$204,0)),"KOD BULUNAMADI"))</f>
        <v/>
      </c>
      <c r="D336" s="15" t="n"/>
      <c r="E336" s="12" t="n"/>
      <c r="F336" s="11" t="n"/>
      <c r="G336" s="16">
        <f>IF(OR(E336="",F336=""),"",E336*F336)</f>
        <v/>
      </c>
      <c r="H336" s="10" t="n"/>
    </row>
    <row r="337">
      <c r="A337" s="13" t="n"/>
      <c r="B337" s="10" t="n"/>
      <c r="C337" s="14">
        <f>IF(B337="","",IFERROR(INDEX('Ürünler'!$B$5:$B$204,MATCH(B337,'Ürünler'!$A$5:$A$204,0)),"KOD BULUNAMADI"))</f>
        <v/>
      </c>
      <c r="D337" s="15" t="n"/>
      <c r="E337" s="12" t="n"/>
      <c r="F337" s="11" t="n"/>
      <c r="G337" s="16">
        <f>IF(OR(E337="",F337=""),"",E337*F337)</f>
        <v/>
      </c>
      <c r="H337" s="10" t="n"/>
    </row>
    <row r="338">
      <c r="A338" s="13" t="n"/>
      <c r="B338" s="10" t="n"/>
      <c r="C338" s="14">
        <f>IF(B338="","",IFERROR(INDEX('Ürünler'!$B$5:$B$204,MATCH(B338,'Ürünler'!$A$5:$A$204,0)),"KOD BULUNAMADI"))</f>
        <v/>
      </c>
      <c r="D338" s="15" t="n"/>
      <c r="E338" s="12" t="n"/>
      <c r="F338" s="11" t="n"/>
      <c r="G338" s="16">
        <f>IF(OR(E338="",F338=""),"",E338*F338)</f>
        <v/>
      </c>
      <c r="H338" s="10" t="n"/>
    </row>
    <row r="339">
      <c r="A339" s="13" t="n"/>
      <c r="B339" s="10" t="n"/>
      <c r="C339" s="14">
        <f>IF(B339="","",IFERROR(INDEX('Ürünler'!$B$5:$B$204,MATCH(B339,'Ürünler'!$A$5:$A$204,0)),"KOD BULUNAMADI"))</f>
        <v/>
      </c>
      <c r="D339" s="15" t="n"/>
      <c r="E339" s="12" t="n"/>
      <c r="F339" s="11" t="n"/>
      <c r="G339" s="16">
        <f>IF(OR(E339="",F339=""),"",E339*F339)</f>
        <v/>
      </c>
      <c r="H339" s="10" t="n"/>
    </row>
    <row r="340">
      <c r="A340" s="13" t="n"/>
      <c r="B340" s="10" t="n"/>
      <c r="C340" s="14">
        <f>IF(B340="","",IFERROR(INDEX('Ürünler'!$B$5:$B$204,MATCH(B340,'Ürünler'!$A$5:$A$204,0)),"KOD BULUNAMADI"))</f>
        <v/>
      </c>
      <c r="D340" s="15" t="n"/>
      <c r="E340" s="12" t="n"/>
      <c r="F340" s="11" t="n"/>
      <c r="G340" s="16">
        <f>IF(OR(E340="",F340=""),"",E340*F340)</f>
        <v/>
      </c>
      <c r="H340" s="10" t="n"/>
    </row>
    <row r="341">
      <c r="A341" s="13" t="n"/>
      <c r="B341" s="10" t="n"/>
      <c r="C341" s="14">
        <f>IF(B341="","",IFERROR(INDEX('Ürünler'!$B$5:$B$204,MATCH(B341,'Ürünler'!$A$5:$A$204,0)),"KOD BULUNAMADI"))</f>
        <v/>
      </c>
      <c r="D341" s="15" t="n"/>
      <c r="E341" s="12" t="n"/>
      <c r="F341" s="11" t="n"/>
      <c r="G341" s="16">
        <f>IF(OR(E341="",F341=""),"",E341*F341)</f>
        <v/>
      </c>
      <c r="H341" s="10" t="n"/>
    </row>
    <row r="342">
      <c r="A342" s="13" t="n"/>
      <c r="B342" s="10" t="n"/>
      <c r="C342" s="14">
        <f>IF(B342="","",IFERROR(INDEX('Ürünler'!$B$5:$B$204,MATCH(B342,'Ürünler'!$A$5:$A$204,0)),"KOD BULUNAMADI"))</f>
        <v/>
      </c>
      <c r="D342" s="15" t="n"/>
      <c r="E342" s="12" t="n"/>
      <c r="F342" s="11" t="n"/>
      <c r="G342" s="16">
        <f>IF(OR(E342="",F342=""),"",E342*F342)</f>
        <v/>
      </c>
      <c r="H342" s="10" t="n"/>
    </row>
    <row r="343">
      <c r="A343" s="13" t="n"/>
      <c r="B343" s="10" t="n"/>
      <c r="C343" s="14">
        <f>IF(B343="","",IFERROR(INDEX('Ürünler'!$B$5:$B$204,MATCH(B343,'Ürünler'!$A$5:$A$204,0)),"KOD BULUNAMADI"))</f>
        <v/>
      </c>
      <c r="D343" s="15" t="n"/>
      <c r="E343" s="12" t="n"/>
      <c r="F343" s="11" t="n"/>
      <c r="G343" s="16">
        <f>IF(OR(E343="",F343=""),"",E343*F343)</f>
        <v/>
      </c>
      <c r="H343" s="10" t="n"/>
    </row>
    <row r="344">
      <c r="A344" s="13" t="n"/>
      <c r="B344" s="10" t="n"/>
      <c r="C344" s="14">
        <f>IF(B344="","",IFERROR(INDEX('Ürünler'!$B$5:$B$204,MATCH(B344,'Ürünler'!$A$5:$A$204,0)),"KOD BULUNAMADI"))</f>
        <v/>
      </c>
      <c r="D344" s="15" t="n"/>
      <c r="E344" s="12" t="n"/>
      <c r="F344" s="11" t="n"/>
      <c r="G344" s="16">
        <f>IF(OR(E344="",F344=""),"",E344*F344)</f>
        <v/>
      </c>
      <c r="H344" s="10" t="n"/>
    </row>
    <row r="345">
      <c r="A345" s="13" t="n"/>
      <c r="B345" s="10" t="n"/>
      <c r="C345" s="14">
        <f>IF(B345="","",IFERROR(INDEX('Ürünler'!$B$5:$B$204,MATCH(B345,'Ürünler'!$A$5:$A$204,0)),"KOD BULUNAMADI"))</f>
        <v/>
      </c>
      <c r="D345" s="15" t="n"/>
      <c r="E345" s="12" t="n"/>
      <c r="F345" s="11" t="n"/>
      <c r="G345" s="16">
        <f>IF(OR(E345="",F345=""),"",E345*F345)</f>
        <v/>
      </c>
      <c r="H345" s="10" t="n"/>
    </row>
    <row r="346">
      <c r="A346" s="13" t="n"/>
      <c r="B346" s="10" t="n"/>
      <c r="C346" s="14">
        <f>IF(B346="","",IFERROR(INDEX('Ürünler'!$B$5:$B$204,MATCH(B346,'Ürünler'!$A$5:$A$204,0)),"KOD BULUNAMADI"))</f>
        <v/>
      </c>
      <c r="D346" s="15" t="n"/>
      <c r="E346" s="12" t="n"/>
      <c r="F346" s="11" t="n"/>
      <c r="G346" s="16">
        <f>IF(OR(E346="",F346=""),"",E346*F346)</f>
        <v/>
      </c>
      <c r="H346" s="10" t="n"/>
    </row>
    <row r="347">
      <c r="A347" s="13" t="n"/>
      <c r="B347" s="10" t="n"/>
      <c r="C347" s="14">
        <f>IF(B347="","",IFERROR(INDEX('Ürünler'!$B$5:$B$204,MATCH(B347,'Ürünler'!$A$5:$A$204,0)),"KOD BULUNAMADI"))</f>
        <v/>
      </c>
      <c r="D347" s="15" t="n"/>
      <c r="E347" s="12" t="n"/>
      <c r="F347" s="11" t="n"/>
      <c r="G347" s="16">
        <f>IF(OR(E347="",F347=""),"",E347*F347)</f>
        <v/>
      </c>
      <c r="H347" s="10" t="n"/>
    </row>
    <row r="348">
      <c r="A348" s="13" t="n"/>
      <c r="B348" s="10" t="n"/>
      <c r="C348" s="14">
        <f>IF(B348="","",IFERROR(INDEX('Ürünler'!$B$5:$B$204,MATCH(B348,'Ürünler'!$A$5:$A$204,0)),"KOD BULUNAMADI"))</f>
        <v/>
      </c>
      <c r="D348" s="15" t="n"/>
      <c r="E348" s="12" t="n"/>
      <c r="F348" s="11" t="n"/>
      <c r="G348" s="16">
        <f>IF(OR(E348="",F348=""),"",E348*F348)</f>
        <v/>
      </c>
      <c r="H348" s="10" t="n"/>
    </row>
    <row r="349">
      <c r="A349" s="13" t="n"/>
      <c r="B349" s="10" t="n"/>
      <c r="C349" s="14">
        <f>IF(B349="","",IFERROR(INDEX('Ürünler'!$B$5:$B$204,MATCH(B349,'Ürünler'!$A$5:$A$204,0)),"KOD BULUNAMADI"))</f>
        <v/>
      </c>
      <c r="D349" s="15" t="n"/>
      <c r="E349" s="12" t="n"/>
      <c r="F349" s="11" t="n"/>
      <c r="G349" s="16">
        <f>IF(OR(E349="",F349=""),"",E349*F349)</f>
        <v/>
      </c>
      <c r="H349" s="10" t="n"/>
    </row>
    <row r="350">
      <c r="A350" s="13" t="n"/>
      <c r="B350" s="10" t="n"/>
      <c r="C350" s="14">
        <f>IF(B350="","",IFERROR(INDEX('Ürünler'!$B$5:$B$204,MATCH(B350,'Ürünler'!$A$5:$A$204,0)),"KOD BULUNAMADI"))</f>
        <v/>
      </c>
      <c r="D350" s="15" t="n"/>
      <c r="E350" s="12" t="n"/>
      <c r="F350" s="11" t="n"/>
      <c r="G350" s="16">
        <f>IF(OR(E350="",F350=""),"",E350*F350)</f>
        <v/>
      </c>
      <c r="H350" s="10" t="n"/>
    </row>
    <row r="351">
      <c r="A351" s="13" t="n"/>
      <c r="B351" s="10" t="n"/>
      <c r="C351" s="14">
        <f>IF(B351="","",IFERROR(INDEX('Ürünler'!$B$5:$B$204,MATCH(B351,'Ürünler'!$A$5:$A$204,0)),"KOD BULUNAMADI"))</f>
        <v/>
      </c>
      <c r="D351" s="15" t="n"/>
      <c r="E351" s="12" t="n"/>
      <c r="F351" s="11" t="n"/>
      <c r="G351" s="16">
        <f>IF(OR(E351="",F351=""),"",E351*F351)</f>
        <v/>
      </c>
      <c r="H351" s="10" t="n"/>
    </row>
    <row r="352">
      <c r="A352" s="13" t="n"/>
      <c r="B352" s="10" t="n"/>
      <c r="C352" s="14">
        <f>IF(B352="","",IFERROR(INDEX('Ürünler'!$B$5:$B$204,MATCH(B352,'Ürünler'!$A$5:$A$204,0)),"KOD BULUNAMADI"))</f>
        <v/>
      </c>
      <c r="D352" s="15" t="n"/>
      <c r="E352" s="12" t="n"/>
      <c r="F352" s="11" t="n"/>
      <c r="G352" s="16">
        <f>IF(OR(E352="",F352=""),"",E352*F352)</f>
        <v/>
      </c>
      <c r="H352" s="10" t="n"/>
    </row>
    <row r="353">
      <c r="A353" s="13" t="n"/>
      <c r="B353" s="10" t="n"/>
      <c r="C353" s="14">
        <f>IF(B353="","",IFERROR(INDEX('Ürünler'!$B$5:$B$204,MATCH(B353,'Ürünler'!$A$5:$A$204,0)),"KOD BULUNAMADI"))</f>
        <v/>
      </c>
      <c r="D353" s="15" t="n"/>
      <c r="E353" s="12" t="n"/>
      <c r="F353" s="11" t="n"/>
      <c r="G353" s="16">
        <f>IF(OR(E353="",F353=""),"",E353*F353)</f>
        <v/>
      </c>
      <c r="H353" s="10" t="n"/>
    </row>
    <row r="354">
      <c r="A354" s="13" t="n"/>
      <c r="B354" s="10" t="n"/>
      <c r="C354" s="14">
        <f>IF(B354="","",IFERROR(INDEX('Ürünler'!$B$5:$B$204,MATCH(B354,'Ürünler'!$A$5:$A$204,0)),"KOD BULUNAMADI"))</f>
        <v/>
      </c>
      <c r="D354" s="15" t="n"/>
      <c r="E354" s="12" t="n"/>
      <c r="F354" s="11" t="n"/>
      <c r="G354" s="16">
        <f>IF(OR(E354="",F354=""),"",E354*F354)</f>
        <v/>
      </c>
      <c r="H354" s="10" t="n"/>
    </row>
    <row r="355">
      <c r="A355" s="13" t="n"/>
      <c r="B355" s="10" t="n"/>
      <c r="C355" s="14">
        <f>IF(B355="","",IFERROR(INDEX('Ürünler'!$B$5:$B$204,MATCH(B355,'Ürünler'!$A$5:$A$204,0)),"KOD BULUNAMADI"))</f>
        <v/>
      </c>
      <c r="D355" s="15" t="n"/>
      <c r="E355" s="12" t="n"/>
      <c r="F355" s="11" t="n"/>
      <c r="G355" s="16">
        <f>IF(OR(E355="",F355=""),"",E355*F355)</f>
        <v/>
      </c>
      <c r="H355" s="10" t="n"/>
    </row>
    <row r="356">
      <c r="A356" s="13" t="n"/>
      <c r="B356" s="10" t="n"/>
      <c r="C356" s="14">
        <f>IF(B356="","",IFERROR(INDEX('Ürünler'!$B$5:$B$204,MATCH(B356,'Ürünler'!$A$5:$A$204,0)),"KOD BULUNAMADI"))</f>
        <v/>
      </c>
      <c r="D356" s="15" t="n"/>
      <c r="E356" s="12" t="n"/>
      <c r="F356" s="11" t="n"/>
      <c r="G356" s="16">
        <f>IF(OR(E356="",F356=""),"",E356*F356)</f>
        <v/>
      </c>
      <c r="H356" s="10" t="n"/>
    </row>
    <row r="357">
      <c r="A357" s="13" t="n"/>
      <c r="B357" s="10" t="n"/>
      <c r="C357" s="14">
        <f>IF(B357="","",IFERROR(INDEX('Ürünler'!$B$5:$B$204,MATCH(B357,'Ürünler'!$A$5:$A$204,0)),"KOD BULUNAMADI"))</f>
        <v/>
      </c>
      <c r="D357" s="15" t="n"/>
      <c r="E357" s="12" t="n"/>
      <c r="F357" s="11" t="n"/>
      <c r="G357" s="16">
        <f>IF(OR(E357="",F357=""),"",E357*F357)</f>
        <v/>
      </c>
      <c r="H357" s="10" t="n"/>
    </row>
    <row r="358">
      <c r="A358" s="13" t="n"/>
      <c r="B358" s="10" t="n"/>
      <c r="C358" s="14">
        <f>IF(B358="","",IFERROR(INDEX('Ürünler'!$B$5:$B$204,MATCH(B358,'Ürünler'!$A$5:$A$204,0)),"KOD BULUNAMADI"))</f>
        <v/>
      </c>
      <c r="D358" s="15" t="n"/>
      <c r="E358" s="12" t="n"/>
      <c r="F358" s="11" t="n"/>
      <c r="G358" s="16">
        <f>IF(OR(E358="",F358=""),"",E358*F358)</f>
        <v/>
      </c>
      <c r="H358" s="10" t="n"/>
    </row>
    <row r="359">
      <c r="A359" s="13" t="n"/>
      <c r="B359" s="10" t="n"/>
      <c r="C359" s="14">
        <f>IF(B359="","",IFERROR(INDEX('Ürünler'!$B$5:$B$204,MATCH(B359,'Ürünler'!$A$5:$A$204,0)),"KOD BULUNAMADI"))</f>
        <v/>
      </c>
      <c r="D359" s="15" t="n"/>
      <c r="E359" s="12" t="n"/>
      <c r="F359" s="11" t="n"/>
      <c r="G359" s="16">
        <f>IF(OR(E359="",F359=""),"",E359*F359)</f>
        <v/>
      </c>
      <c r="H359" s="10" t="n"/>
    </row>
    <row r="360">
      <c r="A360" s="13" t="n"/>
      <c r="B360" s="10" t="n"/>
      <c r="C360" s="14">
        <f>IF(B360="","",IFERROR(INDEX('Ürünler'!$B$5:$B$204,MATCH(B360,'Ürünler'!$A$5:$A$204,0)),"KOD BULUNAMADI"))</f>
        <v/>
      </c>
      <c r="D360" s="15" t="n"/>
      <c r="E360" s="12" t="n"/>
      <c r="F360" s="11" t="n"/>
      <c r="G360" s="16">
        <f>IF(OR(E360="",F360=""),"",E360*F360)</f>
        <v/>
      </c>
      <c r="H360" s="10" t="n"/>
    </row>
    <row r="361">
      <c r="A361" s="13" t="n"/>
      <c r="B361" s="10" t="n"/>
      <c r="C361" s="14">
        <f>IF(B361="","",IFERROR(INDEX('Ürünler'!$B$5:$B$204,MATCH(B361,'Ürünler'!$A$5:$A$204,0)),"KOD BULUNAMADI"))</f>
        <v/>
      </c>
      <c r="D361" s="15" t="n"/>
      <c r="E361" s="12" t="n"/>
      <c r="F361" s="11" t="n"/>
      <c r="G361" s="16">
        <f>IF(OR(E361="",F361=""),"",E361*F361)</f>
        <v/>
      </c>
      <c r="H361" s="10" t="n"/>
    </row>
    <row r="362">
      <c r="A362" s="13" t="n"/>
      <c r="B362" s="10" t="n"/>
      <c r="C362" s="14">
        <f>IF(B362="","",IFERROR(INDEX('Ürünler'!$B$5:$B$204,MATCH(B362,'Ürünler'!$A$5:$A$204,0)),"KOD BULUNAMADI"))</f>
        <v/>
      </c>
      <c r="D362" s="15" t="n"/>
      <c r="E362" s="12" t="n"/>
      <c r="F362" s="11" t="n"/>
      <c r="G362" s="16">
        <f>IF(OR(E362="",F362=""),"",E362*F362)</f>
        <v/>
      </c>
      <c r="H362" s="10" t="n"/>
    </row>
    <row r="363">
      <c r="A363" s="13" t="n"/>
      <c r="B363" s="10" t="n"/>
      <c r="C363" s="14">
        <f>IF(B363="","",IFERROR(INDEX('Ürünler'!$B$5:$B$204,MATCH(B363,'Ürünler'!$A$5:$A$204,0)),"KOD BULUNAMADI"))</f>
        <v/>
      </c>
      <c r="D363" s="15" t="n"/>
      <c r="E363" s="12" t="n"/>
      <c r="F363" s="11" t="n"/>
      <c r="G363" s="16">
        <f>IF(OR(E363="",F363=""),"",E363*F363)</f>
        <v/>
      </c>
      <c r="H363" s="10" t="n"/>
    </row>
    <row r="364">
      <c r="A364" s="13" t="n"/>
      <c r="B364" s="10" t="n"/>
      <c r="C364" s="14">
        <f>IF(B364="","",IFERROR(INDEX('Ürünler'!$B$5:$B$204,MATCH(B364,'Ürünler'!$A$5:$A$204,0)),"KOD BULUNAMADI"))</f>
        <v/>
      </c>
      <c r="D364" s="15" t="n"/>
      <c r="E364" s="12" t="n"/>
      <c r="F364" s="11" t="n"/>
      <c r="G364" s="16">
        <f>IF(OR(E364="",F364=""),"",E364*F364)</f>
        <v/>
      </c>
      <c r="H364" s="10" t="n"/>
    </row>
    <row r="365">
      <c r="A365" s="13" t="n"/>
      <c r="B365" s="10" t="n"/>
      <c r="C365" s="14">
        <f>IF(B365="","",IFERROR(INDEX('Ürünler'!$B$5:$B$204,MATCH(B365,'Ürünler'!$A$5:$A$204,0)),"KOD BULUNAMADI"))</f>
        <v/>
      </c>
      <c r="D365" s="15" t="n"/>
      <c r="E365" s="12" t="n"/>
      <c r="F365" s="11" t="n"/>
      <c r="G365" s="16">
        <f>IF(OR(E365="",F365=""),"",E365*F365)</f>
        <v/>
      </c>
      <c r="H365" s="10" t="n"/>
    </row>
    <row r="366">
      <c r="A366" s="13" t="n"/>
      <c r="B366" s="10" t="n"/>
      <c r="C366" s="14">
        <f>IF(B366="","",IFERROR(INDEX('Ürünler'!$B$5:$B$204,MATCH(B366,'Ürünler'!$A$5:$A$204,0)),"KOD BULUNAMADI"))</f>
        <v/>
      </c>
      <c r="D366" s="15" t="n"/>
      <c r="E366" s="12" t="n"/>
      <c r="F366" s="11" t="n"/>
      <c r="G366" s="16">
        <f>IF(OR(E366="",F366=""),"",E366*F366)</f>
        <v/>
      </c>
      <c r="H366" s="10" t="n"/>
    </row>
    <row r="367">
      <c r="A367" s="13" t="n"/>
      <c r="B367" s="10" t="n"/>
      <c r="C367" s="14">
        <f>IF(B367="","",IFERROR(INDEX('Ürünler'!$B$5:$B$204,MATCH(B367,'Ürünler'!$A$5:$A$204,0)),"KOD BULUNAMADI"))</f>
        <v/>
      </c>
      <c r="D367" s="15" t="n"/>
      <c r="E367" s="12" t="n"/>
      <c r="F367" s="11" t="n"/>
      <c r="G367" s="16">
        <f>IF(OR(E367="",F367=""),"",E367*F367)</f>
        <v/>
      </c>
      <c r="H367" s="10" t="n"/>
    </row>
    <row r="368">
      <c r="A368" s="13" t="n"/>
      <c r="B368" s="10" t="n"/>
      <c r="C368" s="14">
        <f>IF(B368="","",IFERROR(INDEX('Ürünler'!$B$5:$B$204,MATCH(B368,'Ürünler'!$A$5:$A$204,0)),"KOD BULUNAMADI"))</f>
        <v/>
      </c>
      <c r="D368" s="15" t="n"/>
      <c r="E368" s="12" t="n"/>
      <c r="F368" s="11" t="n"/>
      <c r="G368" s="16">
        <f>IF(OR(E368="",F368=""),"",E368*F368)</f>
        <v/>
      </c>
      <c r="H368" s="10" t="n"/>
    </row>
    <row r="369">
      <c r="A369" s="13" t="n"/>
      <c r="B369" s="10" t="n"/>
      <c r="C369" s="14">
        <f>IF(B369="","",IFERROR(INDEX('Ürünler'!$B$5:$B$204,MATCH(B369,'Ürünler'!$A$5:$A$204,0)),"KOD BULUNAMADI"))</f>
        <v/>
      </c>
      <c r="D369" s="15" t="n"/>
      <c r="E369" s="12" t="n"/>
      <c r="F369" s="11" t="n"/>
      <c r="G369" s="16">
        <f>IF(OR(E369="",F369=""),"",E369*F369)</f>
        <v/>
      </c>
      <c r="H369" s="10" t="n"/>
    </row>
    <row r="370">
      <c r="A370" s="13" t="n"/>
      <c r="B370" s="10" t="n"/>
      <c r="C370" s="14">
        <f>IF(B370="","",IFERROR(INDEX('Ürünler'!$B$5:$B$204,MATCH(B370,'Ürünler'!$A$5:$A$204,0)),"KOD BULUNAMADI"))</f>
        <v/>
      </c>
      <c r="D370" s="15" t="n"/>
      <c r="E370" s="12" t="n"/>
      <c r="F370" s="11" t="n"/>
      <c r="G370" s="16">
        <f>IF(OR(E370="",F370=""),"",E370*F370)</f>
        <v/>
      </c>
      <c r="H370" s="10" t="n"/>
    </row>
    <row r="371">
      <c r="A371" s="13" t="n"/>
      <c r="B371" s="10" t="n"/>
      <c r="C371" s="14">
        <f>IF(B371="","",IFERROR(INDEX('Ürünler'!$B$5:$B$204,MATCH(B371,'Ürünler'!$A$5:$A$204,0)),"KOD BULUNAMADI"))</f>
        <v/>
      </c>
      <c r="D371" s="15" t="n"/>
      <c r="E371" s="12" t="n"/>
      <c r="F371" s="11" t="n"/>
      <c r="G371" s="16">
        <f>IF(OR(E371="",F371=""),"",E371*F371)</f>
        <v/>
      </c>
      <c r="H371" s="10" t="n"/>
    </row>
    <row r="372">
      <c r="A372" s="13" t="n"/>
      <c r="B372" s="10" t="n"/>
      <c r="C372" s="14">
        <f>IF(B372="","",IFERROR(INDEX('Ürünler'!$B$5:$B$204,MATCH(B372,'Ürünler'!$A$5:$A$204,0)),"KOD BULUNAMADI"))</f>
        <v/>
      </c>
      <c r="D372" s="15" t="n"/>
      <c r="E372" s="12" t="n"/>
      <c r="F372" s="11" t="n"/>
      <c r="G372" s="16">
        <f>IF(OR(E372="",F372=""),"",E372*F372)</f>
        <v/>
      </c>
      <c r="H372" s="10" t="n"/>
    </row>
    <row r="373">
      <c r="A373" s="13" t="n"/>
      <c r="B373" s="10" t="n"/>
      <c r="C373" s="14">
        <f>IF(B373="","",IFERROR(INDEX('Ürünler'!$B$5:$B$204,MATCH(B373,'Ürünler'!$A$5:$A$204,0)),"KOD BULUNAMADI"))</f>
        <v/>
      </c>
      <c r="D373" s="15" t="n"/>
      <c r="E373" s="12" t="n"/>
      <c r="F373" s="11" t="n"/>
      <c r="G373" s="16">
        <f>IF(OR(E373="",F373=""),"",E373*F373)</f>
        <v/>
      </c>
      <c r="H373" s="10" t="n"/>
    </row>
    <row r="374">
      <c r="A374" s="13" t="n"/>
      <c r="B374" s="10" t="n"/>
      <c r="C374" s="14">
        <f>IF(B374="","",IFERROR(INDEX('Ürünler'!$B$5:$B$204,MATCH(B374,'Ürünler'!$A$5:$A$204,0)),"KOD BULUNAMADI"))</f>
        <v/>
      </c>
      <c r="D374" s="15" t="n"/>
      <c r="E374" s="12" t="n"/>
      <c r="F374" s="11" t="n"/>
      <c r="G374" s="16">
        <f>IF(OR(E374="",F374=""),"",E374*F374)</f>
        <v/>
      </c>
      <c r="H374" s="10" t="n"/>
    </row>
    <row r="375">
      <c r="A375" s="13" t="n"/>
      <c r="B375" s="10" t="n"/>
      <c r="C375" s="14">
        <f>IF(B375="","",IFERROR(INDEX('Ürünler'!$B$5:$B$204,MATCH(B375,'Ürünler'!$A$5:$A$204,0)),"KOD BULUNAMADI"))</f>
        <v/>
      </c>
      <c r="D375" s="15" t="n"/>
      <c r="E375" s="12" t="n"/>
      <c r="F375" s="11" t="n"/>
      <c r="G375" s="16">
        <f>IF(OR(E375="",F375=""),"",E375*F375)</f>
        <v/>
      </c>
      <c r="H375" s="10" t="n"/>
    </row>
    <row r="376">
      <c r="A376" s="13" t="n"/>
      <c r="B376" s="10" t="n"/>
      <c r="C376" s="14">
        <f>IF(B376="","",IFERROR(INDEX('Ürünler'!$B$5:$B$204,MATCH(B376,'Ürünler'!$A$5:$A$204,0)),"KOD BULUNAMADI"))</f>
        <v/>
      </c>
      <c r="D376" s="15" t="n"/>
      <c r="E376" s="12" t="n"/>
      <c r="F376" s="11" t="n"/>
      <c r="G376" s="16">
        <f>IF(OR(E376="",F376=""),"",E376*F376)</f>
        <v/>
      </c>
      <c r="H376" s="10" t="n"/>
    </row>
    <row r="377">
      <c r="A377" s="13" t="n"/>
      <c r="B377" s="10" t="n"/>
      <c r="C377" s="14">
        <f>IF(B377="","",IFERROR(INDEX('Ürünler'!$B$5:$B$204,MATCH(B377,'Ürünler'!$A$5:$A$204,0)),"KOD BULUNAMADI"))</f>
        <v/>
      </c>
      <c r="D377" s="15" t="n"/>
      <c r="E377" s="12" t="n"/>
      <c r="F377" s="11" t="n"/>
      <c r="G377" s="16">
        <f>IF(OR(E377="",F377=""),"",E377*F377)</f>
        <v/>
      </c>
      <c r="H377" s="10" t="n"/>
    </row>
    <row r="378">
      <c r="A378" s="13" t="n"/>
      <c r="B378" s="10" t="n"/>
      <c r="C378" s="14">
        <f>IF(B378="","",IFERROR(INDEX('Ürünler'!$B$5:$B$204,MATCH(B378,'Ürünler'!$A$5:$A$204,0)),"KOD BULUNAMADI"))</f>
        <v/>
      </c>
      <c r="D378" s="15" t="n"/>
      <c r="E378" s="12" t="n"/>
      <c r="F378" s="11" t="n"/>
      <c r="G378" s="16">
        <f>IF(OR(E378="",F378=""),"",E378*F378)</f>
        <v/>
      </c>
      <c r="H378" s="10" t="n"/>
    </row>
    <row r="379">
      <c r="A379" s="13" t="n"/>
      <c r="B379" s="10" t="n"/>
      <c r="C379" s="14">
        <f>IF(B379="","",IFERROR(INDEX('Ürünler'!$B$5:$B$204,MATCH(B379,'Ürünler'!$A$5:$A$204,0)),"KOD BULUNAMADI"))</f>
        <v/>
      </c>
      <c r="D379" s="15" t="n"/>
      <c r="E379" s="12" t="n"/>
      <c r="F379" s="11" t="n"/>
      <c r="G379" s="16">
        <f>IF(OR(E379="",F379=""),"",E379*F379)</f>
        <v/>
      </c>
      <c r="H379" s="10" t="n"/>
    </row>
    <row r="380">
      <c r="A380" s="13" t="n"/>
      <c r="B380" s="10" t="n"/>
      <c r="C380" s="14">
        <f>IF(B380="","",IFERROR(INDEX('Ürünler'!$B$5:$B$204,MATCH(B380,'Ürünler'!$A$5:$A$204,0)),"KOD BULUNAMADI"))</f>
        <v/>
      </c>
      <c r="D380" s="15" t="n"/>
      <c r="E380" s="12" t="n"/>
      <c r="F380" s="11" t="n"/>
      <c r="G380" s="16">
        <f>IF(OR(E380="",F380=""),"",E380*F380)</f>
        <v/>
      </c>
      <c r="H380" s="10" t="n"/>
    </row>
    <row r="381">
      <c r="A381" s="13" t="n"/>
      <c r="B381" s="10" t="n"/>
      <c r="C381" s="14">
        <f>IF(B381="","",IFERROR(INDEX('Ürünler'!$B$5:$B$204,MATCH(B381,'Ürünler'!$A$5:$A$204,0)),"KOD BULUNAMADI"))</f>
        <v/>
      </c>
      <c r="D381" s="15" t="n"/>
      <c r="E381" s="12" t="n"/>
      <c r="F381" s="11" t="n"/>
      <c r="G381" s="16">
        <f>IF(OR(E381="",F381=""),"",E381*F381)</f>
        <v/>
      </c>
      <c r="H381" s="10" t="n"/>
    </row>
    <row r="382">
      <c r="A382" s="13" t="n"/>
      <c r="B382" s="10" t="n"/>
      <c r="C382" s="14">
        <f>IF(B382="","",IFERROR(INDEX('Ürünler'!$B$5:$B$204,MATCH(B382,'Ürünler'!$A$5:$A$204,0)),"KOD BULUNAMADI"))</f>
        <v/>
      </c>
      <c r="D382" s="15" t="n"/>
      <c r="E382" s="12" t="n"/>
      <c r="F382" s="11" t="n"/>
      <c r="G382" s="16">
        <f>IF(OR(E382="",F382=""),"",E382*F382)</f>
        <v/>
      </c>
      <c r="H382" s="10" t="n"/>
    </row>
    <row r="383">
      <c r="A383" s="13" t="n"/>
      <c r="B383" s="10" t="n"/>
      <c r="C383" s="14">
        <f>IF(B383="","",IFERROR(INDEX('Ürünler'!$B$5:$B$204,MATCH(B383,'Ürünler'!$A$5:$A$204,0)),"KOD BULUNAMADI"))</f>
        <v/>
      </c>
      <c r="D383" s="15" t="n"/>
      <c r="E383" s="12" t="n"/>
      <c r="F383" s="11" t="n"/>
      <c r="G383" s="16">
        <f>IF(OR(E383="",F383=""),"",E383*F383)</f>
        <v/>
      </c>
      <c r="H383" s="10" t="n"/>
    </row>
    <row r="384">
      <c r="A384" s="13" t="n"/>
      <c r="B384" s="10" t="n"/>
      <c r="C384" s="14">
        <f>IF(B384="","",IFERROR(INDEX('Ürünler'!$B$5:$B$204,MATCH(B384,'Ürünler'!$A$5:$A$204,0)),"KOD BULUNAMADI"))</f>
        <v/>
      </c>
      <c r="D384" s="15" t="n"/>
      <c r="E384" s="12" t="n"/>
      <c r="F384" s="11" t="n"/>
      <c r="G384" s="16">
        <f>IF(OR(E384="",F384=""),"",E384*F384)</f>
        <v/>
      </c>
      <c r="H384" s="10" t="n"/>
    </row>
    <row r="385">
      <c r="A385" s="13" t="n"/>
      <c r="B385" s="10" t="n"/>
      <c r="C385" s="14">
        <f>IF(B385="","",IFERROR(INDEX('Ürünler'!$B$5:$B$204,MATCH(B385,'Ürünler'!$A$5:$A$204,0)),"KOD BULUNAMADI"))</f>
        <v/>
      </c>
      <c r="D385" s="15" t="n"/>
      <c r="E385" s="12" t="n"/>
      <c r="F385" s="11" t="n"/>
      <c r="G385" s="16">
        <f>IF(OR(E385="",F385=""),"",E385*F385)</f>
        <v/>
      </c>
      <c r="H385" s="10" t="n"/>
    </row>
    <row r="386">
      <c r="A386" s="13" t="n"/>
      <c r="B386" s="10" t="n"/>
      <c r="C386" s="14">
        <f>IF(B386="","",IFERROR(INDEX('Ürünler'!$B$5:$B$204,MATCH(B386,'Ürünler'!$A$5:$A$204,0)),"KOD BULUNAMADI"))</f>
        <v/>
      </c>
      <c r="D386" s="15" t="n"/>
      <c r="E386" s="12" t="n"/>
      <c r="F386" s="11" t="n"/>
      <c r="G386" s="16">
        <f>IF(OR(E386="",F386=""),"",E386*F386)</f>
        <v/>
      </c>
      <c r="H386" s="10" t="n"/>
    </row>
    <row r="387">
      <c r="A387" s="13" t="n"/>
      <c r="B387" s="10" t="n"/>
      <c r="C387" s="14">
        <f>IF(B387="","",IFERROR(INDEX('Ürünler'!$B$5:$B$204,MATCH(B387,'Ürünler'!$A$5:$A$204,0)),"KOD BULUNAMADI"))</f>
        <v/>
      </c>
      <c r="D387" s="15" t="n"/>
      <c r="E387" s="12" t="n"/>
      <c r="F387" s="11" t="n"/>
      <c r="G387" s="16">
        <f>IF(OR(E387="",F387=""),"",E387*F387)</f>
        <v/>
      </c>
      <c r="H387" s="10" t="n"/>
    </row>
    <row r="388">
      <c r="A388" s="13" t="n"/>
      <c r="B388" s="10" t="n"/>
      <c r="C388" s="14">
        <f>IF(B388="","",IFERROR(INDEX('Ürünler'!$B$5:$B$204,MATCH(B388,'Ürünler'!$A$5:$A$204,0)),"KOD BULUNAMADI"))</f>
        <v/>
      </c>
      <c r="D388" s="15" t="n"/>
      <c r="E388" s="12" t="n"/>
      <c r="F388" s="11" t="n"/>
      <c r="G388" s="16">
        <f>IF(OR(E388="",F388=""),"",E388*F388)</f>
        <v/>
      </c>
      <c r="H388" s="10" t="n"/>
    </row>
    <row r="389">
      <c r="A389" s="13" t="n"/>
      <c r="B389" s="10" t="n"/>
      <c r="C389" s="14">
        <f>IF(B389="","",IFERROR(INDEX('Ürünler'!$B$5:$B$204,MATCH(B389,'Ürünler'!$A$5:$A$204,0)),"KOD BULUNAMADI"))</f>
        <v/>
      </c>
      <c r="D389" s="15" t="n"/>
      <c r="E389" s="12" t="n"/>
      <c r="F389" s="11" t="n"/>
      <c r="G389" s="16">
        <f>IF(OR(E389="",F389=""),"",E389*F389)</f>
        <v/>
      </c>
      <c r="H389" s="10" t="n"/>
    </row>
    <row r="390">
      <c r="A390" s="13" t="n"/>
      <c r="B390" s="10" t="n"/>
      <c r="C390" s="14">
        <f>IF(B390="","",IFERROR(INDEX('Ürünler'!$B$5:$B$204,MATCH(B390,'Ürünler'!$A$5:$A$204,0)),"KOD BULUNAMADI"))</f>
        <v/>
      </c>
      <c r="D390" s="15" t="n"/>
      <c r="E390" s="12" t="n"/>
      <c r="F390" s="11" t="n"/>
      <c r="G390" s="16">
        <f>IF(OR(E390="",F390=""),"",E390*F390)</f>
        <v/>
      </c>
      <c r="H390" s="10" t="n"/>
    </row>
    <row r="391">
      <c r="A391" s="13" t="n"/>
      <c r="B391" s="10" t="n"/>
      <c r="C391" s="14">
        <f>IF(B391="","",IFERROR(INDEX('Ürünler'!$B$5:$B$204,MATCH(B391,'Ürünler'!$A$5:$A$204,0)),"KOD BULUNAMADI"))</f>
        <v/>
      </c>
      <c r="D391" s="15" t="n"/>
      <c r="E391" s="12" t="n"/>
      <c r="F391" s="11" t="n"/>
      <c r="G391" s="16">
        <f>IF(OR(E391="",F391=""),"",E391*F391)</f>
        <v/>
      </c>
      <c r="H391" s="10" t="n"/>
    </row>
    <row r="392">
      <c r="A392" s="13" t="n"/>
      <c r="B392" s="10" t="n"/>
      <c r="C392" s="14">
        <f>IF(B392="","",IFERROR(INDEX('Ürünler'!$B$5:$B$204,MATCH(B392,'Ürünler'!$A$5:$A$204,0)),"KOD BULUNAMADI"))</f>
        <v/>
      </c>
      <c r="D392" s="15" t="n"/>
      <c r="E392" s="12" t="n"/>
      <c r="F392" s="11" t="n"/>
      <c r="G392" s="16">
        <f>IF(OR(E392="",F392=""),"",E392*F392)</f>
        <v/>
      </c>
      <c r="H392" s="10" t="n"/>
    </row>
    <row r="393">
      <c r="A393" s="13" t="n"/>
      <c r="B393" s="10" t="n"/>
      <c r="C393" s="14">
        <f>IF(B393="","",IFERROR(INDEX('Ürünler'!$B$5:$B$204,MATCH(B393,'Ürünler'!$A$5:$A$204,0)),"KOD BULUNAMADI"))</f>
        <v/>
      </c>
      <c r="D393" s="15" t="n"/>
      <c r="E393" s="12" t="n"/>
      <c r="F393" s="11" t="n"/>
      <c r="G393" s="16">
        <f>IF(OR(E393="",F393=""),"",E393*F393)</f>
        <v/>
      </c>
      <c r="H393" s="10" t="n"/>
    </row>
    <row r="394">
      <c r="A394" s="13" t="n"/>
      <c r="B394" s="10" t="n"/>
      <c r="C394" s="14">
        <f>IF(B394="","",IFERROR(INDEX('Ürünler'!$B$5:$B$204,MATCH(B394,'Ürünler'!$A$5:$A$204,0)),"KOD BULUNAMADI"))</f>
        <v/>
      </c>
      <c r="D394" s="15" t="n"/>
      <c r="E394" s="12" t="n"/>
      <c r="F394" s="11" t="n"/>
      <c r="G394" s="16">
        <f>IF(OR(E394="",F394=""),"",E394*F394)</f>
        <v/>
      </c>
      <c r="H394" s="10" t="n"/>
    </row>
    <row r="395">
      <c r="A395" s="13" t="n"/>
      <c r="B395" s="10" t="n"/>
      <c r="C395" s="14">
        <f>IF(B395="","",IFERROR(INDEX('Ürünler'!$B$5:$B$204,MATCH(B395,'Ürünler'!$A$5:$A$204,0)),"KOD BULUNAMADI"))</f>
        <v/>
      </c>
      <c r="D395" s="15" t="n"/>
      <c r="E395" s="12" t="n"/>
      <c r="F395" s="11" t="n"/>
      <c r="G395" s="16">
        <f>IF(OR(E395="",F395=""),"",E395*F395)</f>
        <v/>
      </c>
      <c r="H395" s="10" t="n"/>
    </row>
    <row r="396">
      <c r="A396" s="13" t="n"/>
      <c r="B396" s="10" t="n"/>
      <c r="C396" s="14">
        <f>IF(B396="","",IFERROR(INDEX('Ürünler'!$B$5:$B$204,MATCH(B396,'Ürünler'!$A$5:$A$204,0)),"KOD BULUNAMADI"))</f>
        <v/>
      </c>
      <c r="D396" s="15" t="n"/>
      <c r="E396" s="12" t="n"/>
      <c r="F396" s="11" t="n"/>
      <c r="G396" s="16">
        <f>IF(OR(E396="",F396=""),"",E396*F396)</f>
        <v/>
      </c>
      <c r="H396" s="10" t="n"/>
    </row>
    <row r="397">
      <c r="A397" s="13" t="n"/>
      <c r="B397" s="10" t="n"/>
      <c r="C397" s="14">
        <f>IF(B397="","",IFERROR(INDEX('Ürünler'!$B$5:$B$204,MATCH(B397,'Ürünler'!$A$5:$A$204,0)),"KOD BULUNAMADI"))</f>
        <v/>
      </c>
      <c r="D397" s="15" t="n"/>
      <c r="E397" s="12" t="n"/>
      <c r="F397" s="11" t="n"/>
      <c r="G397" s="16">
        <f>IF(OR(E397="",F397=""),"",E397*F397)</f>
        <v/>
      </c>
      <c r="H397" s="10" t="n"/>
    </row>
    <row r="398">
      <c r="A398" s="13" t="n"/>
      <c r="B398" s="10" t="n"/>
      <c r="C398" s="14">
        <f>IF(B398="","",IFERROR(INDEX('Ürünler'!$B$5:$B$204,MATCH(B398,'Ürünler'!$A$5:$A$204,0)),"KOD BULUNAMADI"))</f>
        <v/>
      </c>
      <c r="D398" s="15" t="n"/>
      <c r="E398" s="12" t="n"/>
      <c r="F398" s="11" t="n"/>
      <c r="G398" s="16">
        <f>IF(OR(E398="",F398=""),"",E398*F398)</f>
        <v/>
      </c>
      <c r="H398" s="10" t="n"/>
    </row>
    <row r="399">
      <c r="A399" s="13" t="n"/>
      <c r="B399" s="10" t="n"/>
      <c r="C399" s="14">
        <f>IF(B399="","",IFERROR(INDEX('Ürünler'!$B$5:$B$204,MATCH(B399,'Ürünler'!$A$5:$A$204,0)),"KOD BULUNAMADI"))</f>
        <v/>
      </c>
      <c r="D399" s="15" t="n"/>
      <c r="E399" s="12" t="n"/>
      <c r="F399" s="11" t="n"/>
      <c r="G399" s="16">
        <f>IF(OR(E399="",F399=""),"",E399*F399)</f>
        <v/>
      </c>
      <c r="H399" s="10" t="n"/>
    </row>
    <row r="400">
      <c r="A400" s="13" t="n"/>
      <c r="B400" s="10" t="n"/>
      <c r="C400" s="14">
        <f>IF(B400="","",IFERROR(INDEX('Ürünler'!$B$5:$B$204,MATCH(B400,'Ürünler'!$A$5:$A$204,0)),"KOD BULUNAMADI"))</f>
        <v/>
      </c>
      <c r="D400" s="15" t="n"/>
      <c r="E400" s="12" t="n"/>
      <c r="F400" s="11" t="n"/>
      <c r="G400" s="16">
        <f>IF(OR(E400="",F400=""),"",E400*F400)</f>
        <v/>
      </c>
      <c r="H400" s="10" t="n"/>
    </row>
    <row r="401">
      <c r="A401" s="13" t="n"/>
      <c r="B401" s="10" t="n"/>
      <c r="C401" s="14">
        <f>IF(B401="","",IFERROR(INDEX('Ürünler'!$B$5:$B$204,MATCH(B401,'Ürünler'!$A$5:$A$204,0)),"KOD BULUNAMADI"))</f>
        <v/>
      </c>
      <c r="D401" s="15" t="n"/>
      <c r="E401" s="12" t="n"/>
      <c r="F401" s="11" t="n"/>
      <c r="G401" s="16">
        <f>IF(OR(E401="",F401=""),"",E401*F401)</f>
        <v/>
      </c>
      <c r="H401" s="10" t="n"/>
    </row>
    <row r="402">
      <c r="A402" s="13" t="n"/>
      <c r="B402" s="10" t="n"/>
      <c r="C402" s="14">
        <f>IF(B402="","",IFERROR(INDEX('Ürünler'!$B$5:$B$204,MATCH(B402,'Ürünler'!$A$5:$A$204,0)),"KOD BULUNAMADI"))</f>
        <v/>
      </c>
      <c r="D402" s="15" t="n"/>
      <c r="E402" s="12" t="n"/>
      <c r="F402" s="11" t="n"/>
      <c r="G402" s="16">
        <f>IF(OR(E402="",F402=""),"",E402*F402)</f>
        <v/>
      </c>
      <c r="H402" s="10" t="n"/>
    </row>
    <row r="403">
      <c r="A403" s="13" t="n"/>
      <c r="B403" s="10" t="n"/>
      <c r="C403" s="14">
        <f>IF(B403="","",IFERROR(INDEX('Ürünler'!$B$5:$B$204,MATCH(B403,'Ürünler'!$A$5:$A$204,0)),"KOD BULUNAMADI"))</f>
        <v/>
      </c>
      <c r="D403" s="15" t="n"/>
      <c r="E403" s="12" t="n"/>
      <c r="F403" s="11" t="n"/>
      <c r="G403" s="16">
        <f>IF(OR(E403="",F403=""),"",E403*F403)</f>
        <v/>
      </c>
      <c r="H403" s="10" t="n"/>
    </row>
    <row r="404">
      <c r="A404" s="13" t="n"/>
      <c r="B404" s="10" t="n"/>
      <c r="C404" s="14">
        <f>IF(B404="","",IFERROR(INDEX('Ürünler'!$B$5:$B$204,MATCH(B404,'Ürünler'!$A$5:$A$204,0)),"KOD BULUNAMADI"))</f>
        <v/>
      </c>
      <c r="D404" s="15" t="n"/>
      <c r="E404" s="12" t="n"/>
      <c r="F404" s="11" t="n"/>
      <c r="G404" s="16">
        <f>IF(OR(E404="",F404=""),"",E404*F404)</f>
        <v/>
      </c>
      <c r="H404" s="10" t="n"/>
    </row>
    <row r="405">
      <c r="A405" s="13" t="n"/>
      <c r="B405" s="10" t="n"/>
      <c r="C405" s="14">
        <f>IF(B405="","",IFERROR(INDEX('Ürünler'!$B$5:$B$204,MATCH(B405,'Ürünler'!$A$5:$A$204,0)),"KOD BULUNAMADI"))</f>
        <v/>
      </c>
      <c r="D405" s="15" t="n"/>
      <c r="E405" s="12" t="n"/>
      <c r="F405" s="11" t="n"/>
      <c r="G405" s="16">
        <f>IF(OR(E405="",F405=""),"",E405*F405)</f>
        <v/>
      </c>
      <c r="H405" s="10" t="n"/>
    </row>
    <row r="406">
      <c r="A406" s="13" t="n"/>
      <c r="B406" s="10" t="n"/>
      <c r="C406" s="14">
        <f>IF(B406="","",IFERROR(INDEX('Ürünler'!$B$5:$B$204,MATCH(B406,'Ürünler'!$A$5:$A$204,0)),"KOD BULUNAMADI"))</f>
        <v/>
      </c>
      <c r="D406" s="15" t="n"/>
      <c r="E406" s="12" t="n"/>
      <c r="F406" s="11" t="n"/>
      <c r="G406" s="16">
        <f>IF(OR(E406="",F406=""),"",E406*F406)</f>
        <v/>
      </c>
      <c r="H406" s="10" t="n"/>
    </row>
    <row r="407">
      <c r="A407" s="13" t="n"/>
      <c r="B407" s="10" t="n"/>
      <c r="C407" s="14">
        <f>IF(B407="","",IFERROR(INDEX('Ürünler'!$B$5:$B$204,MATCH(B407,'Ürünler'!$A$5:$A$204,0)),"KOD BULUNAMADI"))</f>
        <v/>
      </c>
      <c r="D407" s="15" t="n"/>
      <c r="E407" s="12" t="n"/>
      <c r="F407" s="11" t="n"/>
      <c r="G407" s="16">
        <f>IF(OR(E407="",F407=""),"",E407*F407)</f>
        <v/>
      </c>
      <c r="H407" s="10" t="n"/>
    </row>
    <row r="408">
      <c r="A408" s="13" t="n"/>
      <c r="B408" s="10" t="n"/>
      <c r="C408" s="14">
        <f>IF(B408="","",IFERROR(INDEX('Ürünler'!$B$5:$B$204,MATCH(B408,'Ürünler'!$A$5:$A$204,0)),"KOD BULUNAMADI"))</f>
        <v/>
      </c>
      <c r="D408" s="15" t="n"/>
      <c r="E408" s="12" t="n"/>
      <c r="F408" s="11" t="n"/>
      <c r="G408" s="16">
        <f>IF(OR(E408="",F408=""),"",E408*F408)</f>
        <v/>
      </c>
      <c r="H408" s="10" t="n"/>
    </row>
    <row r="409">
      <c r="A409" s="13" t="n"/>
      <c r="B409" s="10" t="n"/>
      <c r="C409" s="14">
        <f>IF(B409="","",IFERROR(INDEX('Ürünler'!$B$5:$B$204,MATCH(B409,'Ürünler'!$A$5:$A$204,0)),"KOD BULUNAMADI"))</f>
        <v/>
      </c>
      <c r="D409" s="15" t="n"/>
      <c r="E409" s="12" t="n"/>
      <c r="F409" s="11" t="n"/>
      <c r="G409" s="16">
        <f>IF(OR(E409="",F409=""),"",E409*F409)</f>
        <v/>
      </c>
      <c r="H409" s="10" t="n"/>
    </row>
    <row r="410">
      <c r="A410" s="13" t="n"/>
      <c r="B410" s="10" t="n"/>
      <c r="C410" s="14">
        <f>IF(B410="","",IFERROR(INDEX('Ürünler'!$B$5:$B$204,MATCH(B410,'Ürünler'!$A$5:$A$204,0)),"KOD BULUNAMADI"))</f>
        <v/>
      </c>
      <c r="D410" s="15" t="n"/>
      <c r="E410" s="12" t="n"/>
      <c r="F410" s="11" t="n"/>
      <c r="G410" s="16">
        <f>IF(OR(E410="",F410=""),"",E410*F410)</f>
        <v/>
      </c>
      <c r="H410" s="10" t="n"/>
    </row>
    <row r="411">
      <c r="A411" s="13" t="n"/>
      <c r="B411" s="10" t="n"/>
      <c r="C411" s="14">
        <f>IF(B411="","",IFERROR(INDEX('Ürünler'!$B$5:$B$204,MATCH(B411,'Ürünler'!$A$5:$A$204,0)),"KOD BULUNAMADI"))</f>
        <v/>
      </c>
      <c r="D411" s="15" t="n"/>
      <c r="E411" s="12" t="n"/>
      <c r="F411" s="11" t="n"/>
      <c r="G411" s="16">
        <f>IF(OR(E411="",F411=""),"",E411*F411)</f>
        <v/>
      </c>
      <c r="H411" s="10" t="n"/>
    </row>
    <row r="412">
      <c r="A412" s="13" t="n"/>
      <c r="B412" s="10" t="n"/>
      <c r="C412" s="14">
        <f>IF(B412="","",IFERROR(INDEX('Ürünler'!$B$5:$B$204,MATCH(B412,'Ürünler'!$A$5:$A$204,0)),"KOD BULUNAMADI"))</f>
        <v/>
      </c>
      <c r="D412" s="15" t="n"/>
      <c r="E412" s="12" t="n"/>
      <c r="F412" s="11" t="n"/>
      <c r="G412" s="16">
        <f>IF(OR(E412="",F412=""),"",E412*F412)</f>
        <v/>
      </c>
      <c r="H412" s="10" t="n"/>
    </row>
    <row r="413">
      <c r="A413" s="13" t="n"/>
      <c r="B413" s="10" t="n"/>
      <c r="C413" s="14">
        <f>IF(B413="","",IFERROR(INDEX('Ürünler'!$B$5:$B$204,MATCH(B413,'Ürünler'!$A$5:$A$204,0)),"KOD BULUNAMADI"))</f>
        <v/>
      </c>
      <c r="D413" s="15" t="n"/>
      <c r="E413" s="12" t="n"/>
      <c r="F413" s="11" t="n"/>
      <c r="G413" s="16">
        <f>IF(OR(E413="",F413=""),"",E413*F413)</f>
        <v/>
      </c>
      <c r="H413" s="10" t="n"/>
    </row>
    <row r="414">
      <c r="A414" s="13" t="n"/>
      <c r="B414" s="10" t="n"/>
      <c r="C414" s="14">
        <f>IF(B414="","",IFERROR(INDEX('Ürünler'!$B$5:$B$204,MATCH(B414,'Ürünler'!$A$5:$A$204,0)),"KOD BULUNAMADI"))</f>
        <v/>
      </c>
      <c r="D414" s="15" t="n"/>
      <c r="E414" s="12" t="n"/>
      <c r="F414" s="11" t="n"/>
      <c r="G414" s="16">
        <f>IF(OR(E414="",F414=""),"",E414*F414)</f>
        <v/>
      </c>
      <c r="H414" s="10" t="n"/>
    </row>
    <row r="415">
      <c r="A415" s="13" t="n"/>
      <c r="B415" s="10" t="n"/>
      <c r="C415" s="14">
        <f>IF(B415="","",IFERROR(INDEX('Ürünler'!$B$5:$B$204,MATCH(B415,'Ürünler'!$A$5:$A$204,0)),"KOD BULUNAMADI"))</f>
        <v/>
      </c>
      <c r="D415" s="15" t="n"/>
      <c r="E415" s="12" t="n"/>
      <c r="F415" s="11" t="n"/>
      <c r="G415" s="16">
        <f>IF(OR(E415="",F415=""),"",E415*F415)</f>
        <v/>
      </c>
      <c r="H415" s="10" t="n"/>
    </row>
    <row r="416">
      <c r="A416" s="13" t="n"/>
      <c r="B416" s="10" t="n"/>
      <c r="C416" s="14">
        <f>IF(B416="","",IFERROR(INDEX('Ürünler'!$B$5:$B$204,MATCH(B416,'Ürünler'!$A$5:$A$204,0)),"KOD BULUNAMADI"))</f>
        <v/>
      </c>
      <c r="D416" s="15" t="n"/>
      <c r="E416" s="12" t="n"/>
      <c r="F416" s="11" t="n"/>
      <c r="G416" s="16">
        <f>IF(OR(E416="",F416=""),"",E416*F416)</f>
        <v/>
      </c>
      <c r="H416" s="10" t="n"/>
    </row>
    <row r="417">
      <c r="A417" s="13" t="n"/>
      <c r="B417" s="10" t="n"/>
      <c r="C417" s="14">
        <f>IF(B417="","",IFERROR(INDEX('Ürünler'!$B$5:$B$204,MATCH(B417,'Ürünler'!$A$5:$A$204,0)),"KOD BULUNAMADI"))</f>
        <v/>
      </c>
      <c r="D417" s="15" t="n"/>
      <c r="E417" s="12" t="n"/>
      <c r="F417" s="11" t="n"/>
      <c r="G417" s="16">
        <f>IF(OR(E417="",F417=""),"",E417*F417)</f>
        <v/>
      </c>
      <c r="H417" s="10" t="n"/>
    </row>
    <row r="418">
      <c r="A418" s="13" t="n"/>
      <c r="B418" s="10" t="n"/>
      <c r="C418" s="14">
        <f>IF(B418="","",IFERROR(INDEX('Ürünler'!$B$5:$B$204,MATCH(B418,'Ürünler'!$A$5:$A$204,0)),"KOD BULUNAMADI"))</f>
        <v/>
      </c>
      <c r="D418" s="15" t="n"/>
      <c r="E418" s="12" t="n"/>
      <c r="F418" s="11" t="n"/>
      <c r="G418" s="16">
        <f>IF(OR(E418="",F418=""),"",E418*F418)</f>
        <v/>
      </c>
      <c r="H418" s="10" t="n"/>
    </row>
    <row r="419">
      <c r="A419" s="13" t="n"/>
      <c r="B419" s="10" t="n"/>
      <c r="C419" s="14">
        <f>IF(B419="","",IFERROR(INDEX('Ürünler'!$B$5:$B$204,MATCH(B419,'Ürünler'!$A$5:$A$204,0)),"KOD BULUNAMADI"))</f>
        <v/>
      </c>
      <c r="D419" s="15" t="n"/>
      <c r="E419" s="12" t="n"/>
      <c r="F419" s="11" t="n"/>
      <c r="G419" s="16">
        <f>IF(OR(E419="",F419=""),"",E419*F419)</f>
        <v/>
      </c>
      <c r="H419" s="10" t="n"/>
    </row>
    <row r="420">
      <c r="A420" s="13" t="n"/>
      <c r="B420" s="10" t="n"/>
      <c r="C420" s="14">
        <f>IF(B420="","",IFERROR(INDEX('Ürünler'!$B$5:$B$204,MATCH(B420,'Ürünler'!$A$5:$A$204,0)),"KOD BULUNAMADI"))</f>
        <v/>
      </c>
      <c r="D420" s="15" t="n"/>
      <c r="E420" s="12" t="n"/>
      <c r="F420" s="11" t="n"/>
      <c r="G420" s="16">
        <f>IF(OR(E420="",F420=""),"",E420*F420)</f>
        <v/>
      </c>
      <c r="H420" s="10" t="n"/>
    </row>
    <row r="421">
      <c r="A421" s="13" t="n"/>
      <c r="B421" s="10" t="n"/>
      <c r="C421" s="14">
        <f>IF(B421="","",IFERROR(INDEX('Ürünler'!$B$5:$B$204,MATCH(B421,'Ürünler'!$A$5:$A$204,0)),"KOD BULUNAMADI"))</f>
        <v/>
      </c>
      <c r="D421" s="15" t="n"/>
      <c r="E421" s="12" t="n"/>
      <c r="F421" s="11" t="n"/>
      <c r="G421" s="16">
        <f>IF(OR(E421="",F421=""),"",E421*F421)</f>
        <v/>
      </c>
      <c r="H421" s="10" t="n"/>
    </row>
    <row r="422">
      <c r="A422" s="13" t="n"/>
      <c r="B422" s="10" t="n"/>
      <c r="C422" s="14">
        <f>IF(B422="","",IFERROR(INDEX('Ürünler'!$B$5:$B$204,MATCH(B422,'Ürünler'!$A$5:$A$204,0)),"KOD BULUNAMADI"))</f>
        <v/>
      </c>
      <c r="D422" s="15" t="n"/>
      <c r="E422" s="12" t="n"/>
      <c r="F422" s="11" t="n"/>
      <c r="G422" s="16">
        <f>IF(OR(E422="",F422=""),"",E422*F422)</f>
        <v/>
      </c>
      <c r="H422" s="10" t="n"/>
    </row>
    <row r="423">
      <c r="A423" s="13" t="n"/>
      <c r="B423" s="10" t="n"/>
      <c r="C423" s="14">
        <f>IF(B423="","",IFERROR(INDEX('Ürünler'!$B$5:$B$204,MATCH(B423,'Ürünler'!$A$5:$A$204,0)),"KOD BULUNAMADI"))</f>
        <v/>
      </c>
      <c r="D423" s="15" t="n"/>
      <c r="E423" s="12" t="n"/>
      <c r="F423" s="11" t="n"/>
      <c r="G423" s="16">
        <f>IF(OR(E423="",F423=""),"",E423*F423)</f>
        <v/>
      </c>
      <c r="H423" s="10" t="n"/>
    </row>
    <row r="424">
      <c r="A424" s="13" t="n"/>
      <c r="B424" s="10" t="n"/>
      <c r="C424" s="14">
        <f>IF(B424="","",IFERROR(INDEX('Ürünler'!$B$5:$B$204,MATCH(B424,'Ürünler'!$A$5:$A$204,0)),"KOD BULUNAMADI"))</f>
        <v/>
      </c>
      <c r="D424" s="15" t="n"/>
      <c r="E424" s="12" t="n"/>
      <c r="F424" s="11" t="n"/>
      <c r="G424" s="16">
        <f>IF(OR(E424="",F424=""),"",E424*F424)</f>
        <v/>
      </c>
      <c r="H424" s="10" t="n"/>
    </row>
    <row r="425">
      <c r="A425" s="13" t="n"/>
      <c r="B425" s="10" t="n"/>
      <c r="C425" s="14">
        <f>IF(B425="","",IFERROR(INDEX('Ürünler'!$B$5:$B$204,MATCH(B425,'Ürünler'!$A$5:$A$204,0)),"KOD BULUNAMADI"))</f>
        <v/>
      </c>
      <c r="D425" s="15" t="n"/>
      <c r="E425" s="12" t="n"/>
      <c r="F425" s="11" t="n"/>
      <c r="G425" s="16">
        <f>IF(OR(E425="",F425=""),"",E425*F425)</f>
        <v/>
      </c>
      <c r="H425" s="10" t="n"/>
    </row>
    <row r="426">
      <c r="A426" s="13" t="n"/>
      <c r="B426" s="10" t="n"/>
      <c r="C426" s="14">
        <f>IF(B426="","",IFERROR(INDEX('Ürünler'!$B$5:$B$204,MATCH(B426,'Ürünler'!$A$5:$A$204,0)),"KOD BULUNAMADI"))</f>
        <v/>
      </c>
      <c r="D426" s="15" t="n"/>
      <c r="E426" s="12" t="n"/>
      <c r="F426" s="11" t="n"/>
      <c r="G426" s="16">
        <f>IF(OR(E426="",F426=""),"",E426*F426)</f>
        <v/>
      </c>
      <c r="H426" s="10" t="n"/>
    </row>
    <row r="427">
      <c r="A427" s="13" t="n"/>
      <c r="B427" s="10" t="n"/>
      <c r="C427" s="14">
        <f>IF(B427="","",IFERROR(INDEX('Ürünler'!$B$5:$B$204,MATCH(B427,'Ürünler'!$A$5:$A$204,0)),"KOD BULUNAMADI"))</f>
        <v/>
      </c>
      <c r="D427" s="15" t="n"/>
      <c r="E427" s="12" t="n"/>
      <c r="F427" s="11" t="n"/>
      <c r="G427" s="16">
        <f>IF(OR(E427="",F427=""),"",E427*F427)</f>
        <v/>
      </c>
      <c r="H427" s="10" t="n"/>
    </row>
    <row r="428">
      <c r="A428" s="13" t="n"/>
      <c r="B428" s="10" t="n"/>
      <c r="C428" s="14">
        <f>IF(B428="","",IFERROR(INDEX('Ürünler'!$B$5:$B$204,MATCH(B428,'Ürünler'!$A$5:$A$204,0)),"KOD BULUNAMADI"))</f>
        <v/>
      </c>
      <c r="D428" s="15" t="n"/>
      <c r="E428" s="12" t="n"/>
      <c r="F428" s="11" t="n"/>
      <c r="G428" s="16">
        <f>IF(OR(E428="",F428=""),"",E428*F428)</f>
        <v/>
      </c>
      <c r="H428" s="10" t="n"/>
    </row>
    <row r="429">
      <c r="A429" s="13" t="n"/>
      <c r="B429" s="10" t="n"/>
      <c r="C429" s="14">
        <f>IF(B429="","",IFERROR(INDEX('Ürünler'!$B$5:$B$204,MATCH(B429,'Ürünler'!$A$5:$A$204,0)),"KOD BULUNAMADI"))</f>
        <v/>
      </c>
      <c r="D429" s="15" t="n"/>
      <c r="E429" s="12" t="n"/>
      <c r="F429" s="11" t="n"/>
      <c r="G429" s="16">
        <f>IF(OR(E429="",F429=""),"",E429*F429)</f>
        <v/>
      </c>
      <c r="H429" s="10" t="n"/>
    </row>
    <row r="430">
      <c r="A430" s="13" t="n"/>
      <c r="B430" s="10" t="n"/>
      <c r="C430" s="14">
        <f>IF(B430="","",IFERROR(INDEX('Ürünler'!$B$5:$B$204,MATCH(B430,'Ürünler'!$A$5:$A$204,0)),"KOD BULUNAMADI"))</f>
        <v/>
      </c>
      <c r="D430" s="15" t="n"/>
      <c r="E430" s="12" t="n"/>
      <c r="F430" s="11" t="n"/>
      <c r="G430" s="16">
        <f>IF(OR(E430="",F430=""),"",E430*F430)</f>
        <v/>
      </c>
      <c r="H430" s="10" t="n"/>
    </row>
    <row r="431">
      <c r="A431" s="13" t="n"/>
      <c r="B431" s="10" t="n"/>
      <c r="C431" s="14">
        <f>IF(B431="","",IFERROR(INDEX('Ürünler'!$B$5:$B$204,MATCH(B431,'Ürünler'!$A$5:$A$204,0)),"KOD BULUNAMADI"))</f>
        <v/>
      </c>
      <c r="D431" s="15" t="n"/>
      <c r="E431" s="12" t="n"/>
      <c r="F431" s="11" t="n"/>
      <c r="G431" s="16">
        <f>IF(OR(E431="",F431=""),"",E431*F431)</f>
        <v/>
      </c>
      <c r="H431" s="10" t="n"/>
    </row>
    <row r="432">
      <c r="A432" s="13" t="n"/>
      <c r="B432" s="10" t="n"/>
      <c r="C432" s="14">
        <f>IF(B432="","",IFERROR(INDEX('Ürünler'!$B$5:$B$204,MATCH(B432,'Ürünler'!$A$5:$A$204,0)),"KOD BULUNAMADI"))</f>
        <v/>
      </c>
      <c r="D432" s="15" t="n"/>
      <c r="E432" s="12" t="n"/>
      <c r="F432" s="11" t="n"/>
      <c r="G432" s="16">
        <f>IF(OR(E432="",F432=""),"",E432*F432)</f>
        <v/>
      </c>
      <c r="H432" s="10" t="n"/>
    </row>
    <row r="433">
      <c r="A433" s="13" t="n"/>
      <c r="B433" s="10" t="n"/>
      <c r="C433" s="14">
        <f>IF(B433="","",IFERROR(INDEX('Ürünler'!$B$5:$B$204,MATCH(B433,'Ürünler'!$A$5:$A$204,0)),"KOD BULUNAMADI"))</f>
        <v/>
      </c>
      <c r="D433" s="15" t="n"/>
      <c r="E433" s="12" t="n"/>
      <c r="F433" s="11" t="n"/>
      <c r="G433" s="16">
        <f>IF(OR(E433="",F433=""),"",E433*F433)</f>
        <v/>
      </c>
      <c r="H433" s="10" t="n"/>
    </row>
    <row r="434">
      <c r="A434" s="13" t="n"/>
      <c r="B434" s="10" t="n"/>
      <c r="C434" s="14">
        <f>IF(B434="","",IFERROR(INDEX('Ürünler'!$B$5:$B$204,MATCH(B434,'Ürünler'!$A$5:$A$204,0)),"KOD BULUNAMADI"))</f>
        <v/>
      </c>
      <c r="D434" s="15" t="n"/>
      <c r="E434" s="12" t="n"/>
      <c r="F434" s="11" t="n"/>
      <c r="G434" s="16">
        <f>IF(OR(E434="",F434=""),"",E434*F434)</f>
        <v/>
      </c>
      <c r="H434" s="10" t="n"/>
    </row>
    <row r="435">
      <c r="A435" s="13" t="n"/>
      <c r="B435" s="10" t="n"/>
      <c r="C435" s="14">
        <f>IF(B435="","",IFERROR(INDEX('Ürünler'!$B$5:$B$204,MATCH(B435,'Ürünler'!$A$5:$A$204,0)),"KOD BULUNAMADI"))</f>
        <v/>
      </c>
      <c r="D435" s="15" t="n"/>
      <c r="E435" s="12" t="n"/>
      <c r="F435" s="11" t="n"/>
      <c r="G435" s="16">
        <f>IF(OR(E435="",F435=""),"",E435*F435)</f>
        <v/>
      </c>
      <c r="H435" s="10" t="n"/>
    </row>
    <row r="436">
      <c r="A436" s="13" t="n"/>
      <c r="B436" s="10" t="n"/>
      <c r="C436" s="14">
        <f>IF(B436="","",IFERROR(INDEX('Ürünler'!$B$5:$B$204,MATCH(B436,'Ürünler'!$A$5:$A$204,0)),"KOD BULUNAMADI"))</f>
        <v/>
      </c>
      <c r="D436" s="15" t="n"/>
      <c r="E436" s="12" t="n"/>
      <c r="F436" s="11" t="n"/>
      <c r="G436" s="16">
        <f>IF(OR(E436="",F436=""),"",E436*F436)</f>
        <v/>
      </c>
      <c r="H436" s="10" t="n"/>
    </row>
    <row r="437">
      <c r="A437" s="13" t="n"/>
      <c r="B437" s="10" t="n"/>
      <c r="C437" s="14">
        <f>IF(B437="","",IFERROR(INDEX('Ürünler'!$B$5:$B$204,MATCH(B437,'Ürünler'!$A$5:$A$204,0)),"KOD BULUNAMADI"))</f>
        <v/>
      </c>
      <c r="D437" s="15" t="n"/>
      <c r="E437" s="12" t="n"/>
      <c r="F437" s="11" t="n"/>
      <c r="G437" s="16">
        <f>IF(OR(E437="",F437=""),"",E437*F437)</f>
        <v/>
      </c>
      <c r="H437" s="10" t="n"/>
    </row>
    <row r="438">
      <c r="A438" s="13" t="n"/>
      <c r="B438" s="10" t="n"/>
      <c r="C438" s="14">
        <f>IF(B438="","",IFERROR(INDEX('Ürünler'!$B$5:$B$204,MATCH(B438,'Ürünler'!$A$5:$A$204,0)),"KOD BULUNAMADI"))</f>
        <v/>
      </c>
      <c r="D438" s="15" t="n"/>
      <c r="E438" s="12" t="n"/>
      <c r="F438" s="11" t="n"/>
      <c r="G438" s="16">
        <f>IF(OR(E438="",F438=""),"",E438*F438)</f>
        <v/>
      </c>
      <c r="H438" s="10" t="n"/>
    </row>
    <row r="439">
      <c r="A439" s="13" t="n"/>
      <c r="B439" s="10" t="n"/>
      <c r="C439" s="14">
        <f>IF(B439="","",IFERROR(INDEX('Ürünler'!$B$5:$B$204,MATCH(B439,'Ürünler'!$A$5:$A$204,0)),"KOD BULUNAMADI"))</f>
        <v/>
      </c>
      <c r="D439" s="15" t="n"/>
      <c r="E439" s="12" t="n"/>
      <c r="F439" s="11" t="n"/>
      <c r="G439" s="16">
        <f>IF(OR(E439="",F439=""),"",E439*F439)</f>
        <v/>
      </c>
      <c r="H439" s="10" t="n"/>
    </row>
    <row r="440">
      <c r="A440" s="13" t="n"/>
      <c r="B440" s="10" t="n"/>
      <c r="C440" s="14">
        <f>IF(B440="","",IFERROR(INDEX('Ürünler'!$B$5:$B$204,MATCH(B440,'Ürünler'!$A$5:$A$204,0)),"KOD BULUNAMADI"))</f>
        <v/>
      </c>
      <c r="D440" s="15" t="n"/>
      <c r="E440" s="12" t="n"/>
      <c r="F440" s="11" t="n"/>
      <c r="G440" s="16">
        <f>IF(OR(E440="",F440=""),"",E440*F440)</f>
        <v/>
      </c>
      <c r="H440" s="10" t="n"/>
    </row>
    <row r="441">
      <c r="A441" s="13" t="n"/>
      <c r="B441" s="10" t="n"/>
      <c r="C441" s="14">
        <f>IF(B441="","",IFERROR(INDEX('Ürünler'!$B$5:$B$204,MATCH(B441,'Ürünler'!$A$5:$A$204,0)),"KOD BULUNAMADI"))</f>
        <v/>
      </c>
      <c r="D441" s="15" t="n"/>
      <c r="E441" s="12" t="n"/>
      <c r="F441" s="11" t="n"/>
      <c r="G441" s="16">
        <f>IF(OR(E441="",F441=""),"",E441*F441)</f>
        <v/>
      </c>
      <c r="H441" s="10" t="n"/>
    </row>
    <row r="442">
      <c r="A442" s="13" t="n"/>
      <c r="B442" s="10" t="n"/>
      <c r="C442" s="14">
        <f>IF(B442="","",IFERROR(INDEX('Ürünler'!$B$5:$B$204,MATCH(B442,'Ürünler'!$A$5:$A$204,0)),"KOD BULUNAMADI"))</f>
        <v/>
      </c>
      <c r="D442" s="15" t="n"/>
      <c r="E442" s="12" t="n"/>
      <c r="F442" s="11" t="n"/>
      <c r="G442" s="16">
        <f>IF(OR(E442="",F442=""),"",E442*F442)</f>
        <v/>
      </c>
      <c r="H442" s="10" t="n"/>
    </row>
    <row r="443">
      <c r="A443" s="13" t="n"/>
      <c r="B443" s="10" t="n"/>
      <c r="C443" s="14">
        <f>IF(B443="","",IFERROR(INDEX('Ürünler'!$B$5:$B$204,MATCH(B443,'Ürünler'!$A$5:$A$204,0)),"KOD BULUNAMADI"))</f>
        <v/>
      </c>
      <c r="D443" s="15" t="n"/>
      <c r="E443" s="12" t="n"/>
      <c r="F443" s="11" t="n"/>
      <c r="G443" s="16">
        <f>IF(OR(E443="",F443=""),"",E443*F443)</f>
        <v/>
      </c>
      <c r="H443" s="10" t="n"/>
    </row>
    <row r="444">
      <c r="A444" s="13" t="n"/>
      <c r="B444" s="10" t="n"/>
      <c r="C444" s="14">
        <f>IF(B444="","",IFERROR(INDEX('Ürünler'!$B$5:$B$204,MATCH(B444,'Ürünler'!$A$5:$A$204,0)),"KOD BULUNAMADI"))</f>
        <v/>
      </c>
      <c r="D444" s="15" t="n"/>
      <c r="E444" s="12" t="n"/>
      <c r="F444" s="11" t="n"/>
      <c r="G444" s="16">
        <f>IF(OR(E444="",F444=""),"",E444*F444)</f>
        <v/>
      </c>
      <c r="H444" s="10" t="n"/>
    </row>
    <row r="445">
      <c r="A445" s="13" t="n"/>
      <c r="B445" s="10" t="n"/>
      <c r="C445" s="14">
        <f>IF(B445="","",IFERROR(INDEX('Ürünler'!$B$5:$B$204,MATCH(B445,'Ürünler'!$A$5:$A$204,0)),"KOD BULUNAMADI"))</f>
        <v/>
      </c>
      <c r="D445" s="15" t="n"/>
      <c r="E445" s="12" t="n"/>
      <c r="F445" s="11" t="n"/>
      <c r="G445" s="16">
        <f>IF(OR(E445="",F445=""),"",E445*F445)</f>
        <v/>
      </c>
      <c r="H445" s="10" t="n"/>
    </row>
    <row r="446">
      <c r="A446" s="13" t="n"/>
      <c r="B446" s="10" t="n"/>
      <c r="C446" s="14">
        <f>IF(B446="","",IFERROR(INDEX('Ürünler'!$B$5:$B$204,MATCH(B446,'Ürünler'!$A$5:$A$204,0)),"KOD BULUNAMADI"))</f>
        <v/>
      </c>
      <c r="D446" s="15" t="n"/>
      <c r="E446" s="12" t="n"/>
      <c r="F446" s="11" t="n"/>
      <c r="G446" s="16">
        <f>IF(OR(E446="",F446=""),"",E446*F446)</f>
        <v/>
      </c>
      <c r="H446" s="10" t="n"/>
    </row>
    <row r="447">
      <c r="A447" s="13" t="n"/>
      <c r="B447" s="10" t="n"/>
      <c r="C447" s="14">
        <f>IF(B447="","",IFERROR(INDEX('Ürünler'!$B$5:$B$204,MATCH(B447,'Ürünler'!$A$5:$A$204,0)),"KOD BULUNAMADI"))</f>
        <v/>
      </c>
      <c r="D447" s="15" t="n"/>
      <c r="E447" s="12" t="n"/>
      <c r="F447" s="11" t="n"/>
      <c r="G447" s="16">
        <f>IF(OR(E447="",F447=""),"",E447*F447)</f>
        <v/>
      </c>
      <c r="H447" s="10" t="n"/>
    </row>
    <row r="448">
      <c r="A448" s="13" t="n"/>
      <c r="B448" s="10" t="n"/>
      <c r="C448" s="14">
        <f>IF(B448="","",IFERROR(INDEX('Ürünler'!$B$5:$B$204,MATCH(B448,'Ürünler'!$A$5:$A$204,0)),"KOD BULUNAMADI"))</f>
        <v/>
      </c>
      <c r="D448" s="15" t="n"/>
      <c r="E448" s="12" t="n"/>
      <c r="F448" s="11" t="n"/>
      <c r="G448" s="16">
        <f>IF(OR(E448="",F448=""),"",E448*F448)</f>
        <v/>
      </c>
      <c r="H448" s="10" t="n"/>
    </row>
    <row r="449">
      <c r="A449" s="13" t="n"/>
      <c r="B449" s="10" t="n"/>
      <c r="C449" s="14">
        <f>IF(B449="","",IFERROR(INDEX('Ürünler'!$B$5:$B$204,MATCH(B449,'Ürünler'!$A$5:$A$204,0)),"KOD BULUNAMADI"))</f>
        <v/>
      </c>
      <c r="D449" s="15" t="n"/>
      <c r="E449" s="12" t="n"/>
      <c r="F449" s="11" t="n"/>
      <c r="G449" s="16">
        <f>IF(OR(E449="",F449=""),"",E449*F449)</f>
        <v/>
      </c>
      <c r="H449" s="10" t="n"/>
    </row>
    <row r="450">
      <c r="A450" s="13" t="n"/>
      <c r="B450" s="10" t="n"/>
      <c r="C450" s="14">
        <f>IF(B450="","",IFERROR(INDEX('Ürünler'!$B$5:$B$204,MATCH(B450,'Ürünler'!$A$5:$A$204,0)),"KOD BULUNAMADI"))</f>
        <v/>
      </c>
      <c r="D450" s="15" t="n"/>
      <c r="E450" s="12" t="n"/>
      <c r="F450" s="11" t="n"/>
      <c r="G450" s="16">
        <f>IF(OR(E450="",F450=""),"",E450*F450)</f>
        <v/>
      </c>
      <c r="H450" s="10" t="n"/>
    </row>
    <row r="451">
      <c r="A451" s="13" t="n"/>
      <c r="B451" s="10" t="n"/>
      <c r="C451" s="14">
        <f>IF(B451="","",IFERROR(INDEX('Ürünler'!$B$5:$B$204,MATCH(B451,'Ürünler'!$A$5:$A$204,0)),"KOD BULUNAMADI"))</f>
        <v/>
      </c>
      <c r="D451" s="15" t="n"/>
      <c r="E451" s="12" t="n"/>
      <c r="F451" s="11" t="n"/>
      <c r="G451" s="16">
        <f>IF(OR(E451="",F451=""),"",E451*F451)</f>
        <v/>
      </c>
      <c r="H451" s="10" t="n"/>
    </row>
    <row r="452">
      <c r="A452" s="13" t="n"/>
      <c r="B452" s="10" t="n"/>
      <c r="C452" s="14">
        <f>IF(B452="","",IFERROR(INDEX('Ürünler'!$B$5:$B$204,MATCH(B452,'Ürünler'!$A$5:$A$204,0)),"KOD BULUNAMADI"))</f>
        <v/>
      </c>
      <c r="D452" s="15" t="n"/>
      <c r="E452" s="12" t="n"/>
      <c r="F452" s="11" t="n"/>
      <c r="G452" s="16">
        <f>IF(OR(E452="",F452=""),"",E452*F452)</f>
        <v/>
      </c>
      <c r="H452" s="10" t="n"/>
    </row>
    <row r="453">
      <c r="A453" s="13" t="n"/>
      <c r="B453" s="10" t="n"/>
      <c r="C453" s="14">
        <f>IF(B453="","",IFERROR(INDEX('Ürünler'!$B$5:$B$204,MATCH(B453,'Ürünler'!$A$5:$A$204,0)),"KOD BULUNAMADI"))</f>
        <v/>
      </c>
      <c r="D453" s="15" t="n"/>
      <c r="E453" s="12" t="n"/>
      <c r="F453" s="11" t="n"/>
      <c r="G453" s="16">
        <f>IF(OR(E453="",F453=""),"",E453*F453)</f>
        <v/>
      </c>
      <c r="H453" s="10" t="n"/>
    </row>
    <row r="454">
      <c r="A454" s="13" t="n"/>
      <c r="B454" s="10" t="n"/>
      <c r="C454" s="14">
        <f>IF(B454="","",IFERROR(INDEX('Ürünler'!$B$5:$B$204,MATCH(B454,'Ürünler'!$A$5:$A$204,0)),"KOD BULUNAMADI"))</f>
        <v/>
      </c>
      <c r="D454" s="15" t="n"/>
      <c r="E454" s="12" t="n"/>
      <c r="F454" s="11" t="n"/>
      <c r="G454" s="16">
        <f>IF(OR(E454="",F454=""),"",E454*F454)</f>
        <v/>
      </c>
      <c r="H454" s="10" t="n"/>
    </row>
    <row r="455">
      <c r="A455" s="13" t="n"/>
      <c r="B455" s="10" t="n"/>
      <c r="C455" s="14">
        <f>IF(B455="","",IFERROR(INDEX('Ürünler'!$B$5:$B$204,MATCH(B455,'Ürünler'!$A$5:$A$204,0)),"KOD BULUNAMADI"))</f>
        <v/>
      </c>
      <c r="D455" s="15" t="n"/>
      <c r="E455" s="12" t="n"/>
      <c r="F455" s="11" t="n"/>
      <c r="G455" s="16">
        <f>IF(OR(E455="",F455=""),"",E455*F455)</f>
        <v/>
      </c>
      <c r="H455" s="10" t="n"/>
    </row>
    <row r="456">
      <c r="A456" s="13" t="n"/>
      <c r="B456" s="10" t="n"/>
      <c r="C456" s="14">
        <f>IF(B456="","",IFERROR(INDEX('Ürünler'!$B$5:$B$204,MATCH(B456,'Ürünler'!$A$5:$A$204,0)),"KOD BULUNAMADI"))</f>
        <v/>
      </c>
      <c r="D456" s="15" t="n"/>
      <c r="E456" s="12" t="n"/>
      <c r="F456" s="11" t="n"/>
      <c r="G456" s="16">
        <f>IF(OR(E456="",F456=""),"",E456*F456)</f>
        <v/>
      </c>
      <c r="H456" s="10" t="n"/>
    </row>
    <row r="457">
      <c r="A457" s="13" t="n"/>
      <c r="B457" s="10" t="n"/>
      <c r="C457" s="14">
        <f>IF(B457="","",IFERROR(INDEX('Ürünler'!$B$5:$B$204,MATCH(B457,'Ürünler'!$A$5:$A$204,0)),"KOD BULUNAMADI"))</f>
        <v/>
      </c>
      <c r="D457" s="15" t="n"/>
      <c r="E457" s="12" t="n"/>
      <c r="F457" s="11" t="n"/>
      <c r="G457" s="16">
        <f>IF(OR(E457="",F457=""),"",E457*F457)</f>
        <v/>
      </c>
      <c r="H457" s="10" t="n"/>
    </row>
    <row r="458">
      <c r="A458" s="13" t="n"/>
      <c r="B458" s="10" t="n"/>
      <c r="C458" s="14">
        <f>IF(B458="","",IFERROR(INDEX('Ürünler'!$B$5:$B$204,MATCH(B458,'Ürünler'!$A$5:$A$204,0)),"KOD BULUNAMADI"))</f>
        <v/>
      </c>
      <c r="D458" s="15" t="n"/>
      <c r="E458" s="12" t="n"/>
      <c r="F458" s="11" t="n"/>
      <c r="G458" s="16">
        <f>IF(OR(E458="",F458=""),"",E458*F458)</f>
        <v/>
      </c>
      <c r="H458" s="10" t="n"/>
    </row>
    <row r="459">
      <c r="A459" s="13" t="n"/>
      <c r="B459" s="10" t="n"/>
      <c r="C459" s="14">
        <f>IF(B459="","",IFERROR(INDEX('Ürünler'!$B$5:$B$204,MATCH(B459,'Ürünler'!$A$5:$A$204,0)),"KOD BULUNAMADI"))</f>
        <v/>
      </c>
      <c r="D459" s="15" t="n"/>
      <c r="E459" s="12" t="n"/>
      <c r="F459" s="11" t="n"/>
      <c r="G459" s="16">
        <f>IF(OR(E459="",F459=""),"",E459*F459)</f>
        <v/>
      </c>
      <c r="H459" s="10" t="n"/>
    </row>
    <row r="460">
      <c r="A460" s="13" t="n"/>
      <c r="B460" s="10" t="n"/>
      <c r="C460" s="14">
        <f>IF(B460="","",IFERROR(INDEX('Ürünler'!$B$5:$B$204,MATCH(B460,'Ürünler'!$A$5:$A$204,0)),"KOD BULUNAMADI"))</f>
        <v/>
      </c>
      <c r="D460" s="15" t="n"/>
      <c r="E460" s="12" t="n"/>
      <c r="F460" s="11" t="n"/>
      <c r="G460" s="16">
        <f>IF(OR(E460="",F460=""),"",E460*F460)</f>
        <v/>
      </c>
      <c r="H460" s="10" t="n"/>
    </row>
    <row r="461">
      <c r="A461" s="13" t="n"/>
      <c r="B461" s="10" t="n"/>
      <c r="C461" s="14">
        <f>IF(B461="","",IFERROR(INDEX('Ürünler'!$B$5:$B$204,MATCH(B461,'Ürünler'!$A$5:$A$204,0)),"KOD BULUNAMADI"))</f>
        <v/>
      </c>
      <c r="D461" s="15" t="n"/>
      <c r="E461" s="12" t="n"/>
      <c r="F461" s="11" t="n"/>
      <c r="G461" s="16">
        <f>IF(OR(E461="",F461=""),"",E461*F461)</f>
        <v/>
      </c>
      <c r="H461" s="10" t="n"/>
    </row>
    <row r="462">
      <c r="A462" s="13" t="n"/>
      <c r="B462" s="10" t="n"/>
      <c r="C462" s="14">
        <f>IF(B462="","",IFERROR(INDEX('Ürünler'!$B$5:$B$204,MATCH(B462,'Ürünler'!$A$5:$A$204,0)),"KOD BULUNAMADI"))</f>
        <v/>
      </c>
      <c r="D462" s="15" t="n"/>
      <c r="E462" s="12" t="n"/>
      <c r="F462" s="11" t="n"/>
      <c r="G462" s="16">
        <f>IF(OR(E462="",F462=""),"",E462*F462)</f>
        <v/>
      </c>
      <c r="H462" s="10" t="n"/>
    </row>
    <row r="463">
      <c r="A463" s="13" t="n"/>
      <c r="B463" s="10" t="n"/>
      <c r="C463" s="14">
        <f>IF(B463="","",IFERROR(INDEX('Ürünler'!$B$5:$B$204,MATCH(B463,'Ürünler'!$A$5:$A$204,0)),"KOD BULUNAMADI"))</f>
        <v/>
      </c>
      <c r="D463" s="15" t="n"/>
      <c r="E463" s="12" t="n"/>
      <c r="F463" s="11" t="n"/>
      <c r="G463" s="16">
        <f>IF(OR(E463="",F463=""),"",E463*F463)</f>
        <v/>
      </c>
      <c r="H463" s="10" t="n"/>
    </row>
    <row r="464">
      <c r="A464" s="13" t="n"/>
      <c r="B464" s="10" t="n"/>
      <c r="C464" s="14">
        <f>IF(B464="","",IFERROR(INDEX('Ürünler'!$B$5:$B$204,MATCH(B464,'Ürünler'!$A$5:$A$204,0)),"KOD BULUNAMADI"))</f>
        <v/>
      </c>
      <c r="D464" s="15" t="n"/>
      <c r="E464" s="12" t="n"/>
      <c r="F464" s="11" t="n"/>
      <c r="G464" s="16">
        <f>IF(OR(E464="",F464=""),"",E464*F464)</f>
        <v/>
      </c>
      <c r="H464" s="10" t="n"/>
    </row>
    <row r="465">
      <c r="A465" s="13" t="n"/>
      <c r="B465" s="10" t="n"/>
      <c r="C465" s="14">
        <f>IF(B465="","",IFERROR(INDEX('Ürünler'!$B$5:$B$204,MATCH(B465,'Ürünler'!$A$5:$A$204,0)),"KOD BULUNAMADI"))</f>
        <v/>
      </c>
      <c r="D465" s="15" t="n"/>
      <c r="E465" s="12" t="n"/>
      <c r="F465" s="11" t="n"/>
      <c r="G465" s="16">
        <f>IF(OR(E465="",F465=""),"",E465*F465)</f>
        <v/>
      </c>
      <c r="H465" s="10" t="n"/>
    </row>
    <row r="466">
      <c r="A466" s="13" t="n"/>
      <c r="B466" s="10" t="n"/>
      <c r="C466" s="14">
        <f>IF(B466="","",IFERROR(INDEX('Ürünler'!$B$5:$B$204,MATCH(B466,'Ürünler'!$A$5:$A$204,0)),"KOD BULUNAMADI"))</f>
        <v/>
      </c>
      <c r="D466" s="15" t="n"/>
      <c r="E466" s="12" t="n"/>
      <c r="F466" s="11" t="n"/>
      <c r="G466" s="16">
        <f>IF(OR(E466="",F466=""),"",E466*F466)</f>
        <v/>
      </c>
      <c r="H466" s="10" t="n"/>
    </row>
    <row r="467">
      <c r="A467" s="13" t="n"/>
      <c r="B467" s="10" t="n"/>
      <c r="C467" s="14">
        <f>IF(B467="","",IFERROR(INDEX('Ürünler'!$B$5:$B$204,MATCH(B467,'Ürünler'!$A$5:$A$204,0)),"KOD BULUNAMADI"))</f>
        <v/>
      </c>
      <c r="D467" s="15" t="n"/>
      <c r="E467" s="12" t="n"/>
      <c r="F467" s="11" t="n"/>
      <c r="G467" s="16">
        <f>IF(OR(E467="",F467=""),"",E467*F467)</f>
        <v/>
      </c>
      <c r="H467" s="10" t="n"/>
    </row>
    <row r="468">
      <c r="A468" s="13" t="n"/>
      <c r="B468" s="10" t="n"/>
      <c r="C468" s="14">
        <f>IF(B468="","",IFERROR(INDEX('Ürünler'!$B$5:$B$204,MATCH(B468,'Ürünler'!$A$5:$A$204,0)),"KOD BULUNAMADI"))</f>
        <v/>
      </c>
      <c r="D468" s="15" t="n"/>
      <c r="E468" s="12" t="n"/>
      <c r="F468" s="11" t="n"/>
      <c r="G468" s="16">
        <f>IF(OR(E468="",F468=""),"",E468*F468)</f>
        <v/>
      </c>
      <c r="H468" s="10" t="n"/>
    </row>
    <row r="469">
      <c r="A469" s="13" t="n"/>
      <c r="B469" s="10" t="n"/>
      <c r="C469" s="14">
        <f>IF(B469="","",IFERROR(INDEX('Ürünler'!$B$5:$B$204,MATCH(B469,'Ürünler'!$A$5:$A$204,0)),"KOD BULUNAMADI"))</f>
        <v/>
      </c>
      <c r="D469" s="15" t="n"/>
      <c r="E469" s="12" t="n"/>
      <c r="F469" s="11" t="n"/>
      <c r="G469" s="16">
        <f>IF(OR(E469="",F469=""),"",E469*F469)</f>
        <v/>
      </c>
      <c r="H469" s="10" t="n"/>
    </row>
    <row r="470">
      <c r="A470" s="13" t="n"/>
      <c r="B470" s="10" t="n"/>
      <c r="C470" s="14">
        <f>IF(B470="","",IFERROR(INDEX('Ürünler'!$B$5:$B$204,MATCH(B470,'Ürünler'!$A$5:$A$204,0)),"KOD BULUNAMADI"))</f>
        <v/>
      </c>
      <c r="D470" s="15" t="n"/>
      <c r="E470" s="12" t="n"/>
      <c r="F470" s="11" t="n"/>
      <c r="G470" s="16">
        <f>IF(OR(E470="",F470=""),"",E470*F470)</f>
        <v/>
      </c>
      <c r="H470" s="10" t="n"/>
    </row>
    <row r="471">
      <c r="A471" s="13" t="n"/>
      <c r="B471" s="10" t="n"/>
      <c r="C471" s="14">
        <f>IF(B471="","",IFERROR(INDEX('Ürünler'!$B$5:$B$204,MATCH(B471,'Ürünler'!$A$5:$A$204,0)),"KOD BULUNAMADI"))</f>
        <v/>
      </c>
      <c r="D471" s="15" t="n"/>
      <c r="E471" s="12" t="n"/>
      <c r="F471" s="11" t="n"/>
      <c r="G471" s="16">
        <f>IF(OR(E471="",F471=""),"",E471*F471)</f>
        <v/>
      </c>
      <c r="H471" s="10" t="n"/>
    </row>
    <row r="472">
      <c r="A472" s="13" t="n"/>
      <c r="B472" s="10" t="n"/>
      <c r="C472" s="14">
        <f>IF(B472="","",IFERROR(INDEX('Ürünler'!$B$5:$B$204,MATCH(B472,'Ürünler'!$A$5:$A$204,0)),"KOD BULUNAMADI"))</f>
        <v/>
      </c>
      <c r="D472" s="15" t="n"/>
      <c r="E472" s="12" t="n"/>
      <c r="F472" s="11" t="n"/>
      <c r="G472" s="16">
        <f>IF(OR(E472="",F472=""),"",E472*F472)</f>
        <v/>
      </c>
      <c r="H472" s="10" t="n"/>
    </row>
    <row r="473">
      <c r="A473" s="13" t="n"/>
      <c r="B473" s="10" t="n"/>
      <c r="C473" s="14">
        <f>IF(B473="","",IFERROR(INDEX('Ürünler'!$B$5:$B$204,MATCH(B473,'Ürünler'!$A$5:$A$204,0)),"KOD BULUNAMADI"))</f>
        <v/>
      </c>
      <c r="D473" s="15" t="n"/>
      <c r="E473" s="12" t="n"/>
      <c r="F473" s="11" t="n"/>
      <c r="G473" s="16">
        <f>IF(OR(E473="",F473=""),"",E473*F473)</f>
        <v/>
      </c>
      <c r="H473" s="10" t="n"/>
    </row>
    <row r="474">
      <c r="A474" s="13" t="n"/>
      <c r="B474" s="10" t="n"/>
      <c r="C474" s="14">
        <f>IF(B474="","",IFERROR(INDEX('Ürünler'!$B$5:$B$204,MATCH(B474,'Ürünler'!$A$5:$A$204,0)),"KOD BULUNAMADI"))</f>
        <v/>
      </c>
      <c r="D474" s="15" t="n"/>
      <c r="E474" s="12" t="n"/>
      <c r="F474" s="11" t="n"/>
      <c r="G474" s="16">
        <f>IF(OR(E474="",F474=""),"",E474*F474)</f>
        <v/>
      </c>
      <c r="H474" s="10" t="n"/>
    </row>
    <row r="475">
      <c r="A475" s="13" t="n"/>
      <c r="B475" s="10" t="n"/>
      <c r="C475" s="14">
        <f>IF(B475="","",IFERROR(INDEX('Ürünler'!$B$5:$B$204,MATCH(B475,'Ürünler'!$A$5:$A$204,0)),"KOD BULUNAMADI"))</f>
        <v/>
      </c>
      <c r="D475" s="15" t="n"/>
      <c r="E475" s="12" t="n"/>
      <c r="F475" s="11" t="n"/>
      <c r="G475" s="16">
        <f>IF(OR(E475="",F475=""),"",E475*F475)</f>
        <v/>
      </c>
      <c r="H475" s="10" t="n"/>
    </row>
    <row r="476">
      <c r="A476" s="13" t="n"/>
      <c r="B476" s="10" t="n"/>
      <c r="C476" s="14">
        <f>IF(B476="","",IFERROR(INDEX('Ürünler'!$B$5:$B$204,MATCH(B476,'Ürünler'!$A$5:$A$204,0)),"KOD BULUNAMADI"))</f>
        <v/>
      </c>
      <c r="D476" s="15" t="n"/>
      <c r="E476" s="12" t="n"/>
      <c r="F476" s="11" t="n"/>
      <c r="G476" s="16">
        <f>IF(OR(E476="",F476=""),"",E476*F476)</f>
        <v/>
      </c>
      <c r="H476" s="10" t="n"/>
    </row>
    <row r="477">
      <c r="A477" s="13" t="n"/>
      <c r="B477" s="10" t="n"/>
      <c r="C477" s="14">
        <f>IF(B477="","",IFERROR(INDEX('Ürünler'!$B$5:$B$204,MATCH(B477,'Ürünler'!$A$5:$A$204,0)),"KOD BULUNAMADI"))</f>
        <v/>
      </c>
      <c r="D477" s="15" t="n"/>
      <c r="E477" s="12" t="n"/>
      <c r="F477" s="11" t="n"/>
      <c r="G477" s="16">
        <f>IF(OR(E477="",F477=""),"",E477*F477)</f>
        <v/>
      </c>
      <c r="H477" s="10" t="n"/>
    </row>
    <row r="478">
      <c r="A478" s="13" t="n"/>
      <c r="B478" s="10" t="n"/>
      <c r="C478" s="14">
        <f>IF(B478="","",IFERROR(INDEX('Ürünler'!$B$5:$B$204,MATCH(B478,'Ürünler'!$A$5:$A$204,0)),"KOD BULUNAMADI"))</f>
        <v/>
      </c>
      <c r="D478" s="15" t="n"/>
      <c r="E478" s="12" t="n"/>
      <c r="F478" s="11" t="n"/>
      <c r="G478" s="16">
        <f>IF(OR(E478="",F478=""),"",E478*F478)</f>
        <v/>
      </c>
      <c r="H478" s="10" t="n"/>
    </row>
    <row r="479">
      <c r="A479" s="13" t="n"/>
      <c r="B479" s="10" t="n"/>
      <c r="C479" s="14">
        <f>IF(B479="","",IFERROR(INDEX('Ürünler'!$B$5:$B$204,MATCH(B479,'Ürünler'!$A$5:$A$204,0)),"KOD BULUNAMADI"))</f>
        <v/>
      </c>
      <c r="D479" s="15" t="n"/>
      <c r="E479" s="12" t="n"/>
      <c r="F479" s="11" t="n"/>
      <c r="G479" s="16">
        <f>IF(OR(E479="",F479=""),"",E479*F479)</f>
        <v/>
      </c>
      <c r="H479" s="10" t="n"/>
    </row>
    <row r="480">
      <c r="A480" s="13" t="n"/>
      <c r="B480" s="10" t="n"/>
      <c r="C480" s="14">
        <f>IF(B480="","",IFERROR(INDEX('Ürünler'!$B$5:$B$204,MATCH(B480,'Ürünler'!$A$5:$A$204,0)),"KOD BULUNAMADI"))</f>
        <v/>
      </c>
      <c r="D480" s="15" t="n"/>
      <c r="E480" s="12" t="n"/>
      <c r="F480" s="11" t="n"/>
      <c r="G480" s="16">
        <f>IF(OR(E480="",F480=""),"",E480*F480)</f>
        <v/>
      </c>
      <c r="H480" s="10" t="n"/>
    </row>
    <row r="481">
      <c r="A481" s="13" t="n"/>
      <c r="B481" s="10" t="n"/>
      <c r="C481" s="14">
        <f>IF(B481="","",IFERROR(INDEX('Ürünler'!$B$5:$B$204,MATCH(B481,'Ürünler'!$A$5:$A$204,0)),"KOD BULUNAMADI"))</f>
        <v/>
      </c>
      <c r="D481" s="15" t="n"/>
      <c r="E481" s="12" t="n"/>
      <c r="F481" s="11" t="n"/>
      <c r="G481" s="16">
        <f>IF(OR(E481="",F481=""),"",E481*F481)</f>
        <v/>
      </c>
      <c r="H481" s="10" t="n"/>
    </row>
    <row r="482">
      <c r="A482" s="13" t="n"/>
      <c r="B482" s="10" t="n"/>
      <c r="C482" s="14">
        <f>IF(B482="","",IFERROR(INDEX('Ürünler'!$B$5:$B$204,MATCH(B482,'Ürünler'!$A$5:$A$204,0)),"KOD BULUNAMADI"))</f>
        <v/>
      </c>
      <c r="D482" s="15" t="n"/>
      <c r="E482" s="12" t="n"/>
      <c r="F482" s="11" t="n"/>
      <c r="G482" s="16">
        <f>IF(OR(E482="",F482=""),"",E482*F482)</f>
        <v/>
      </c>
      <c r="H482" s="10" t="n"/>
    </row>
    <row r="483">
      <c r="A483" s="13" t="n"/>
      <c r="B483" s="10" t="n"/>
      <c r="C483" s="14">
        <f>IF(B483="","",IFERROR(INDEX('Ürünler'!$B$5:$B$204,MATCH(B483,'Ürünler'!$A$5:$A$204,0)),"KOD BULUNAMADI"))</f>
        <v/>
      </c>
      <c r="D483" s="15" t="n"/>
      <c r="E483" s="12" t="n"/>
      <c r="F483" s="11" t="n"/>
      <c r="G483" s="16">
        <f>IF(OR(E483="",F483=""),"",E483*F483)</f>
        <v/>
      </c>
      <c r="H483" s="10" t="n"/>
    </row>
    <row r="484">
      <c r="A484" s="13" t="n"/>
      <c r="B484" s="10" t="n"/>
      <c r="C484" s="14">
        <f>IF(B484="","",IFERROR(INDEX('Ürünler'!$B$5:$B$204,MATCH(B484,'Ürünler'!$A$5:$A$204,0)),"KOD BULUNAMADI"))</f>
        <v/>
      </c>
      <c r="D484" s="15" t="n"/>
      <c r="E484" s="12" t="n"/>
      <c r="F484" s="11" t="n"/>
      <c r="G484" s="16">
        <f>IF(OR(E484="",F484=""),"",E484*F484)</f>
        <v/>
      </c>
      <c r="H484" s="10" t="n"/>
    </row>
    <row r="485">
      <c r="A485" s="13" t="n"/>
      <c r="B485" s="10" t="n"/>
      <c r="C485" s="14">
        <f>IF(B485="","",IFERROR(INDEX('Ürünler'!$B$5:$B$204,MATCH(B485,'Ürünler'!$A$5:$A$204,0)),"KOD BULUNAMADI"))</f>
        <v/>
      </c>
      <c r="D485" s="15" t="n"/>
      <c r="E485" s="12" t="n"/>
      <c r="F485" s="11" t="n"/>
      <c r="G485" s="16">
        <f>IF(OR(E485="",F485=""),"",E485*F485)</f>
        <v/>
      </c>
      <c r="H485" s="10" t="n"/>
    </row>
    <row r="486">
      <c r="A486" s="13" t="n"/>
      <c r="B486" s="10" t="n"/>
      <c r="C486" s="14">
        <f>IF(B486="","",IFERROR(INDEX('Ürünler'!$B$5:$B$204,MATCH(B486,'Ürünler'!$A$5:$A$204,0)),"KOD BULUNAMADI"))</f>
        <v/>
      </c>
      <c r="D486" s="15" t="n"/>
      <c r="E486" s="12" t="n"/>
      <c r="F486" s="11" t="n"/>
      <c r="G486" s="16">
        <f>IF(OR(E486="",F486=""),"",E486*F486)</f>
        <v/>
      </c>
      <c r="H486" s="10" t="n"/>
    </row>
    <row r="487">
      <c r="A487" s="13" t="n"/>
      <c r="B487" s="10" t="n"/>
      <c r="C487" s="14">
        <f>IF(B487="","",IFERROR(INDEX('Ürünler'!$B$5:$B$204,MATCH(B487,'Ürünler'!$A$5:$A$204,0)),"KOD BULUNAMADI"))</f>
        <v/>
      </c>
      <c r="D487" s="15" t="n"/>
      <c r="E487" s="12" t="n"/>
      <c r="F487" s="11" t="n"/>
      <c r="G487" s="16">
        <f>IF(OR(E487="",F487=""),"",E487*F487)</f>
        <v/>
      </c>
      <c r="H487" s="10" t="n"/>
    </row>
    <row r="488">
      <c r="A488" s="13" t="n"/>
      <c r="B488" s="10" t="n"/>
      <c r="C488" s="14">
        <f>IF(B488="","",IFERROR(INDEX('Ürünler'!$B$5:$B$204,MATCH(B488,'Ürünler'!$A$5:$A$204,0)),"KOD BULUNAMADI"))</f>
        <v/>
      </c>
      <c r="D488" s="15" t="n"/>
      <c r="E488" s="12" t="n"/>
      <c r="F488" s="11" t="n"/>
      <c r="G488" s="16">
        <f>IF(OR(E488="",F488=""),"",E488*F488)</f>
        <v/>
      </c>
      <c r="H488" s="10" t="n"/>
    </row>
    <row r="489">
      <c r="A489" s="13" t="n"/>
      <c r="B489" s="10" t="n"/>
      <c r="C489" s="14">
        <f>IF(B489="","",IFERROR(INDEX('Ürünler'!$B$5:$B$204,MATCH(B489,'Ürünler'!$A$5:$A$204,0)),"KOD BULUNAMADI"))</f>
        <v/>
      </c>
      <c r="D489" s="15" t="n"/>
      <c r="E489" s="12" t="n"/>
      <c r="F489" s="11" t="n"/>
      <c r="G489" s="16">
        <f>IF(OR(E489="",F489=""),"",E489*F489)</f>
        <v/>
      </c>
      <c r="H489" s="10" t="n"/>
    </row>
    <row r="490">
      <c r="A490" s="13" t="n"/>
      <c r="B490" s="10" t="n"/>
      <c r="C490" s="14">
        <f>IF(B490="","",IFERROR(INDEX('Ürünler'!$B$5:$B$204,MATCH(B490,'Ürünler'!$A$5:$A$204,0)),"KOD BULUNAMADI"))</f>
        <v/>
      </c>
      <c r="D490" s="15" t="n"/>
      <c r="E490" s="12" t="n"/>
      <c r="F490" s="11" t="n"/>
      <c r="G490" s="16">
        <f>IF(OR(E490="",F490=""),"",E490*F490)</f>
        <v/>
      </c>
      <c r="H490" s="10" t="n"/>
    </row>
    <row r="491">
      <c r="A491" s="13" t="n"/>
      <c r="B491" s="10" t="n"/>
      <c r="C491" s="14">
        <f>IF(B491="","",IFERROR(INDEX('Ürünler'!$B$5:$B$204,MATCH(B491,'Ürünler'!$A$5:$A$204,0)),"KOD BULUNAMADI"))</f>
        <v/>
      </c>
      <c r="D491" s="15" t="n"/>
      <c r="E491" s="12" t="n"/>
      <c r="F491" s="11" t="n"/>
      <c r="G491" s="16">
        <f>IF(OR(E491="",F491=""),"",E491*F491)</f>
        <v/>
      </c>
      <c r="H491" s="10" t="n"/>
    </row>
    <row r="492">
      <c r="A492" s="13" t="n"/>
      <c r="B492" s="10" t="n"/>
      <c r="C492" s="14">
        <f>IF(B492="","",IFERROR(INDEX('Ürünler'!$B$5:$B$204,MATCH(B492,'Ürünler'!$A$5:$A$204,0)),"KOD BULUNAMADI"))</f>
        <v/>
      </c>
      <c r="D492" s="15" t="n"/>
      <c r="E492" s="12" t="n"/>
      <c r="F492" s="11" t="n"/>
      <c r="G492" s="16">
        <f>IF(OR(E492="",F492=""),"",E492*F492)</f>
        <v/>
      </c>
      <c r="H492" s="10" t="n"/>
    </row>
    <row r="493">
      <c r="A493" s="13" t="n"/>
      <c r="B493" s="10" t="n"/>
      <c r="C493" s="14">
        <f>IF(B493="","",IFERROR(INDEX('Ürünler'!$B$5:$B$204,MATCH(B493,'Ürünler'!$A$5:$A$204,0)),"KOD BULUNAMADI"))</f>
        <v/>
      </c>
      <c r="D493" s="15" t="n"/>
      <c r="E493" s="12" t="n"/>
      <c r="F493" s="11" t="n"/>
      <c r="G493" s="16">
        <f>IF(OR(E493="",F493=""),"",E493*F493)</f>
        <v/>
      </c>
      <c r="H493" s="10" t="n"/>
    </row>
    <row r="494">
      <c r="A494" s="13" t="n"/>
      <c r="B494" s="10" t="n"/>
      <c r="C494" s="14">
        <f>IF(B494="","",IFERROR(INDEX('Ürünler'!$B$5:$B$204,MATCH(B494,'Ürünler'!$A$5:$A$204,0)),"KOD BULUNAMADI"))</f>
        <v/>
      </c>
      <c r="D494" s="15" t="n"/>
      <c r="E494" s="12" t="n"/>
      <c r="F494" s="11" t="n"/>
      <c r="G494" s="16">
        <f>IF(OR(E494="",F494=""),"",E494*F494)</f>
        <v/>
      </c>
      <c r="H494" s="10" t="n"/>
    </row>
    <row r="495">
      <c r="A495" s="13" t="n"/>
      <c r="B495" s="10" t="n"/>
      <c r="C495" s="14">
        <f>IF(B495="","",IFERROR(INDEX('Ürünler'!$B$5:$B$204,MATCH(B495,'Ürünler'!$A$5:$A$204,0)),"KOD BULUNAMADI"))</f>
        <v/>
      </c>
      <c r="D495" s="15" t="n"/>
      <c r="E495" s="12" t="n"/>
      <c r="F495" s="11" t="n"/>
      <c r="G495" s="16">
        <f>IF(OR(E495="",F495=""),"",E495*F495)</f>
        <v/>
      </c>
      <c r="H495" s="10" t="n"/>
    </row>
    <row r="496">
      <c r="A496" s="13" t="n"/>
      <c r="B496" s="10" t="n"/>
      <c r="C496" s="14">
        <f>IF(B496="","",IFERROR(INDEX('Ürünler'!$B$5:$B$204,MATCH(B496,'Ürünler'!$A$5:$A$204,0)),"KOD BULUNAMADI"))</f>
        <v/>
      </c>
      <c r="D496" s="15" t="n"/>
      <c r="E496" s="12" t="n"/>
      <c r="F496" s="11" t="n"/>
      <c r="G496" s="16">
        <f>IF(OR(E496="",F496=""),"",E496*F496)</f>
        <v/>
      </c>
      <c r="H496" s="10" t="n"/>
    </row>
    <row r="497">
      <c r="A497" s="13" t="n"/>
      <c r="B497" s="10" t="n"/>
      <c r="C497" s="14">
        <f>IF(B497="","",IFERROR(INDEX('Ürünler'!$B$5:$B$204,MATCH(B497,'Ürünler'!$A$5:$A$204,0)),"KOD BULUNAMADI"))</f>
        <v/>
      </c>
      <c r="D497" s="15" t="n"/>
      <c r="E497" s="12" t="n"/>
      <c r="F497" s="11" t="n"/>
      <c r="G497" s="16">
        <f>IF(OR(E497="",F497=""),"",E497*F497)</f>
        <v/>
      </c>
      <c r="H497" s="10" t="n"/>
    </row>
    <row r="498">
      <c r="A498" s="13" t="n"/>
      <c r="B498" s="10" t="n"/>
      <c r="C498" s="14">
        <f>IF(B498="","",IFERROR(INDEX('Ürünler'!$B$5:$B$204,MATCH(B498,'Ürünler'!$A$5:$A$204,0)),"KOD BULUNAMADI"))</f>
        <v/>
      </c>
      <c r="D498" s="15" t="n"/>
      <c r="E498" s="12" t="n"/>
      <c r="F498" s="11" t="n"/>
      <c r="G498" s="16">
        <f>IF(OR(E498="",F498=""),"",E498*F498)</f>
        <v/>
      </c>
      <c r="H498" s="10" t="n"/>
    </row>
    <row r="499">
      <c r="A499" s="13" t="n"/>
      <c r="B499" s="10" t="n"/>
      <c r="C499" s="14">
        <f>IF(B499="","",IFERROR(INDEX('Ürünler'!$B$5:$B$204,MATCH(B499,'Ürünler'!$A$5:$A$204,0)),"KOD BULUNAMADI"))</f>
        <v/>
      </c>
      <c r="D499" s="15" t="n"/>
      <c r="E499" s="12" t="n"/>
      <c r="F499" s="11" t="n"/>
      <c r="G499" s="16">
        <f>IF(OR(E499="",F499=""),"",E499*F499)</f>
        <v/>
      </c>
      <c r="H499" s="10" t="n"/>
    </row>
    <row r="500">
      <c r="A500" s="13" t="n"/>
      <c r="B500" s="10" t="n"/>
      <c r="C500" s="14">
        <f>IF(B500="","",IFERROR(INDEX('Ürünler'!$B$5:$B$204,MATCH(B500,'Ürünler'!$A$5:$A$204,0)),"KOD BULUNAMADI"))</f>
        <v/>
      </c>
      <c r="D500" s="15" t="n"/>
      <c r="E500" s="12" t="n"/>
      <c r="F500" s="11" t="n"/>
      <c r="G500" s="16">
        <f>IF(OR(E500="",F500=""),"",E500*F500)</f>
        <v/>
      </c>
      <c r="H500" s="10" t="n"/>
    </row>
    <row r="501">
      <c r="A501" s="13" t="n"/>
      <c r="B501" s="10" t="n"/>
      <c r="C501" s="14">
        <f>IF(B501="","",IFERROR(INDEX('Ürünler'!$B$5:$B$204,MATCH(B501,'Ürünler'!$A$5:$A$204,0)),"KOD BULUNAMADI"))</f>
        <v/>
      </c>
      <c r="D501" s="15" t="n"/>
      <c r="E501" s="12" t="n"/>
      <c r="F501" s="11" t="n"/>
      <c r="G501" s="16">
        <f>IF(OR(E501="",F501=""),"",E501*F501)</f>
        <v/>
      </c>
      <c r="H501" s="10" t="n"/>
    </row>
    <row r="502">
      <c r="A502" s="13" t="n"/>
      <c r="B502" s="10" t="n"/>
      <c r="C502" s="14">
        <f>IF(B502="","",IFERROR(INDEX('Ürünler'!$B$5:$B$204,MATCH(B502,'Ürünler'!$A$5:$A$204,0)),"KOD BULUNAMADI"))</f>
        <v/>
      </c>
      <c r="D502" s="15" t="n"/>
      <c r="E502" s="12" t="n"/>
      <c r="F502" s="11" t="n"/>
      <c r="G502" s="16">
        <f>IF(OR(E502="",F502=""),"",E502*F502)</f>
        <v/>
      </c>
      <c r="H502" s="10" t="n"/>
    </row>
    <row r="503">
      <c r="A503" s="13" t="n"/>
      <c r="B503" s="10" t="n"/>
      <c r="C503" s="14">
        <f>IF(B503="","",IFERROR(INDEX('Ürünler'!$B$5:$B$204,MATCH(B503,'Ürünler'!$A$5:$A$204,0)),"KOD BULUNAMADI"))</f>
        <v/>
      </c>
      <c r="D503" s="15" t="n"/>
      <c r="E503" s="12" t="n"/>
      <c r="F503" s="11" t="n"/>
      <c r="G503" s="16">
        <f>IF(OR(E503="",F503=""),"",E503*F503)</f>
        <v/>
      </c>
      <c r="H503" s="10" t="n"/>
    </row>
    <row r="504">
      <c r="A504" s="13" t="n"/>
      <c r="B504" s="10" t="n"/>
      <c r="C504" s="14">
        <f>IF(B504="","",IFERROR(INDEX('Ürünler'!$B$5:$B$204,MATCH(B504,'Ürünler'!$A$5:$A$204,0)),"KOD BULUNAMADI"))</f>
        <v/>
      </c>
      <c r="D504" s="15" t="n"/>
      <c r="E504" s="12" t="n"/>
      <c r="F504" s="11" t="n"/>
      <c r="G504" s="16">
        <f>IF(OR(E504="",F504=""),"",E504*F504)</f>
        <v/>
      </c>
      <c r="H504" s="10" t="n"/>
    </row>
    <row r="505">
      <c r="A505" s="13" t="n"/>
      <c r="B505" s="10" t="n"/>
      <c r="C505" s="14">
        <f>IF(B505="","",IFERROR(INDEX('Ürünler'!$B$5:$B$204,MATCH(B505,'Ürünler'!$A$5:$A$204,0)),"KOD BULUNAMADI"))</f>
        <v/>
      </c>
      <c r="D505" s="15" t="n"/>
      <c r="E505" s="12" t="n"/>
      <c r="F505" s="11" t="n"/>
      <c r="G505" s="16">
        <f>IF(OR(E505="",F505=""),"",E505*F505)</f>
        <v/>
      </c>
      <c r="H505" s="10" t="n"/>
    </row>
    <row r="506">
      <c r="A506" s="13" t="n"/>
      <c r="B506" s="10" t="n"/>
      <c r="C506" s="14">
        <f>IF(B506="","",IFERROR(INDEX('Ürünler'!$B$5:$B$204,MATCH(B506,'Ürünler'!$A$5:$A$204,0)),"KOD BULUNAMADI"))</f>
        <v/>
      </c>
      <c r="D506" s="15" t="n"/>
      <c r="E506" s="12" t="n"/>
      <c r="F506" s="11" t="n"/>
      <c r="G506" s="16">
        <f>IF(OR(E506="",F506=""),"",E506*F506)</f>
        <v/>
      </c>
      <c r="H506" s="10" t="n"/>
    </row>
    <row r="507">
      <c r="A507" s="13" t="n"/>
      <c r="B507" s="10" t="n"/>
      <c r="C507" s="14">
        <f>IF(B507="","",IFERROR(INDEX('Ürünler'!$B$5:$B$204,MATCH(B507,'Ürünler'!$A$5:$A$204,0)),"KOD BULUNAMADI"))</f>
        <v/>
      </c>
      <c r="D507" s="15" t="n"/>
      <c r="E507" s="12" t="n"/>
      <c r="F507" s="11" t="n"/>
      <c r="G507" s="16">
        <f>IF(OR(E507="",F507=""),"",E507*F507)</f>
        <v/>
      </c>
      <c r="H507" s="10" t="n"/>
    </row>
    <row r="508">
      <c r="A508" s="13" t="n"/>
      <c r="B508" s="10" t="n"/>
      <c r="C508" s="14">
        <f>IF(B508="","",IFERROR(INDEX('Ürünler'!$B$5:$B$204,MATCH(B508,'Ürünler'!$A$5:$A$204,0)),"KOD BULUNAMADI"))</f>
        <v/>
      </c>
      <c r="D508" s="15" t="n"/>
      <c r="E508" s="12" t="n"/>
      <c r="F508" s="11" t="n"/>
      <c r="G508" s="16">
        <f>IF(OR(E508="",F508=""),"",E508*F508)</f>
        <v/>
      </c>
      <c r="H508" s="10" t="n"/>
    </row>
    <row r="509">
      <c r="A509" s="13" t="n"/>
      <c r="B509" s="10" t="n"/>
      <c r="C509" s="14">
        <f>IF(B509="","",IFERROR(INDEX('Ürünler'!$B$5:$B$204,MATCH(B509,'Ürünler'!$A$5:$A$204,0)),"KOD BULUNAMADI"))</f>
        <v/>
      </c>
      <c r="D509" s="15" t="n"/>
      <c r="E509" s="12" t="n"/>
      <c r="F509" s="11" t="n"/>
      <c r="G509" s="16">
        <f>IF(OR(E509="",F509=""),"",E509*F509)</f>
        <v/>
      </c>
      <c r="H509" s="10" t="n"/>
    </row>
    <row r="510">
      <c r="A510" s="13" t="n"/>
      <c r="B510" s="10" t="n"/>
      <c r="C510" s="14">
        <f>IF(B510="","",IFERROR(INDEX('Ürünler'!$B$5:$B$204,MATCH(B510,'Ürünler'!$A$5:$A$204,0)),"KOD BULUNAMADI"))</f>
        <v/>
      </c>
      <c r="D510" s="15" t="n"/>
      <c r="E510" s="12" t="n"/>
      <c r="F510" s="11" t="n"/>
      <c r="G510" s="16">
        <f>IF(OR(E510="",F510=""),"",E510*F510)</f>
        <v/>
      </c>
      <c r="H510" s="10" t="n"/>
    </row>
    <row r="511">
      <c r="A511" s="13" t="n"/>
      <c r="B511" s="10" t="n"/>
      <c r="C511" s="14">
        <f>IF(B511="","",IFERROR(INDEX('Ürünler'!$B$5:$B$204,MATCH(B511,'Ürünler'!$A$5:$A$204,0)),"KOD BULUNAMADI"))</f>
        <v/>
      </c>
      <c r="D511" s="15" t="n"/>
      <c r="E511" s="12" t="n"/>
      <c r="F511" s="11" t="n"/>
      <c r="G511" s="16">
        <f>IF(OR(E511="",F511=""),"",E511*F511)</f>
        <v/>
      </c>
      <c r="H511" s="10" t="n"/>
    </row>
    <row r="512">
      <c r="A512" s="13" t="n"/>
      <c r="B512" s="10" t="n"/>
      <c r="C512" s="14">
        <f>IF(B512="","",IFERROR(INDEX('Ürünler'!$B$5:$B$204,MATCH(B512,'Ürünler'!$A$5:$A$204,0)),"KOD BULUNAMADI"))</f>
        <v/>
      </c>
      <c r="D512" s="15" t="n"/>
      <c r="E512" s="12" t="n"/>
      <c r="F512" s="11" t="n"/>
      <c r="G512" s="16">
        <f>IF(OR(E512="",F512=""),"",E512*F512)</f>
        <v/>
      </c>
      <c r="H512" s="10" t="n"/>
    </row>
    <row r="513">
      <c r="A513" s="13" t="n"/>
      <c r="B513" s="10" t="n"/>
      <c r="C513" s="14">
        <f>IF(B513="","",IFERROR(INDEX('Ürünler'!$B$5:$B$204,MATCH(B513,'Ürünler'!$A$5:$A$204,0)),"KOD BULUNAMADI"))</f>
        <v/>
      </c>
      <c r="D513" s="15" t="n"/>
      <c r="E513" s="12" t="n"/>
      <c r="F513" s="11" t="n"/>
      <c r="G513" s="16">
        <f>IF(OR(E513="",F513=""),"",E513*F513)</f>
        <v/>
      </c>
      <c r="H513" s="10" t="n"/>
    </row>
    <row r="514">
      <c r="A514" s="13" t="n"/>
      <c r="B514" s="10" t="n"/>
      <c r="C514" s="14">
        <f>IF(B514="","",IFERROR(INDEX('Ürünler'!$B$5:$B$204,MATCH(B514,'Ürünler'!$A$5:$A$204,0)),"KOD BULUNAMADI"))</f>
        <v/>
      </c>
      <c r="D514" s="15" t="n"/>
      <c r="E514" s="12" t="n"/>
      <c r="F514" s="11" t="n"/>
      <c r="G514" s="16">
        <f>IF(OR(E514="",F514=""),"",E514*F514)</f>
        <v/>
      </c>
      <c r="H514" s="10" t="n"/>
    </row>
    <row r="515">
      <c r="A515" s="13" t="n"/>
      <c r="B515" s="10" t="n"/>
      <c r="C515" s="14">
        <f>IF(B515="","",IFERROR(INDEX('Ürünler'!$B$5:$B$204,MATCH(B515,'Ürünler'!$A$5:$A$204,0)),"KOD BULUNAMADI"))</f>
        <v/>
      </c>
      <c r="D515" s="15" t="n"/>
      <c r="E515" s="12" t="n"/>
      <c r="F515" s="11" t="n"/>
      <c r="G515" s="16">
        <f>IF(OR(E515="",F515=""),"",E515*F515)</f>
        <v/>
      </c>
      <c r="H515" s="10" t="n"/>
    </row>
    <row r="516">
      <c r="A516" s="13" t="n"/>
      <c r="B516" s="10" t="n"/>
      <c r="C516" s="14">
        <f>IF(B516="","",IFERROR(INDEX('Ürünler'!$B$5:$B$204,MATCH(B516,'Ürünler'!$A$5:$A$204,0)),"KOD BULUNAMADI"))</f>
        <v/>
      </c>
      <c r="D516" s="15" t="n"/>
      <c r="E516" s="12" t="n"/>
      <c r="F516" s="11" t="n"/>
      <c r="G516" s="16">
        <f>IF(OR(E516="",F516=""),"",E516*F516)</f>
        <v/>
      </c>
      <c r="H516" s="10" t="n"/>
    </row>
    <row r="517">
      <c r="A517" s="13" t="n"/>
      <c r="B517" s="10" t="n"/>
      <c r="C517" s="14">
        <f>IF(B517="","",IFERROR(INDEX('Ürünler'!$B$5:$B$204,MATCH(B517,'Ürünler'!$A$5:$A$204,0)),"KOD BULUNAMADI"))</f>
        <v/>
      </c>
      <c r="D517" s="15" t="n"/>
      <c r="E517" s="12" t="n"/>
      <c r="F517" s="11" t="n"/>
      <c r="G517" s="16">
        <f>IF(OR(E517="",F517=""),"",E517*F517)</f>
        <v/>
      </c>
      <c r="H517" s="10" t="n"/>
    </row>
    <row r="518">
      <c r="A518" s="13" t="n"/>
      <c r="B518" s="10" t="n"/>
      <c r="C518" s="14">
        <f>IF(B518="","",IFERROR(INDEX('Ürünler'!$B$5:$B$204,MATCH(B518,'Ürünler'!$A$5:$A$204,0)),"KOD BULUNAMADI"))</f>
        <v/>
      </c>
      <c r="D518" s="15" t="n"/>
      <c r="E518" s="12" t="n"/>
      <c r="F518" s="11" t="n"/>
      <c r="G518" s="16">
        <f>IF(OR(E518="",F518=""),"",E518*F518)</f>
        <v/>
      </c>
      <c r="H518" s="10" t="n"/>
    </row>
    <row r="519">
      <c r="A519" s="13" t="n"/>
      <c r="B519" s="10" t="n"/>
      <c r="C519" s="14">
        <f>IF(B519="","",IFERROR(INDEX('Ürünler'!$B$5:$B$204,MATCH(B519,'Ürünler'!$A$5:$A$204,0)),"KOD BULUNAMADI"))</f>
        <v/>
      </c>
      <c r="D519" s="15" t="n"/>
      <c r="E519" s="12" t="n"/>
      <c r="F519" s="11" t="n"/>
      <c r="G519" s="16">
        <f>IF(OR(E519="",F519=""),"",E519*F519)</f>
        <v/>
      </c>
      <c r="H519" s="10" t="n"/>
    </row>
    <row r="520">
      <c r="A520" s="13" t="n"/>
      <c r="B520" s="10" t="n"/>
      <c r="C520" s="14">
        <f>IF(B520="","",IFERROR(INDEX('Ürünler'!$B$5:$B$204,MATCH(B520,'Ürünler'!$A$5:$A$204,0)),"KOD BULUNAMADI"))</f>
        <v/>
      </c>
      <c r="D520" s="15" t="n"/>
      <c r="E520" s="12" t="n"/>
      <c r="F520" s="11" t="n"/>
      <c r="G520" s="16">
        <f>IF(OR(E520="",F520=""),"",E520*F520)</f>
        <v/>
      </c>
      <c r="H520" s="10" t="n"/>
    </row>
    <row r="521">
      <c r="A521" s="13" t="n"/>
      <c r="B521" s="10" t="n"/>
      <c r="C521" s="14">
        <f>IF(B521="","",IFERROR(INDEX('Ürünler'!$B$5:$B$204,MATCH(B521,'Ürünler'!$A$5:$A$204,0)),"KOD BULUNAMADI"))</f>
        <v/>
      </c>
      <c r="D521" s="15" t="n"/>
      <c r="E521" s="12" t="n"/>
      <c r="F521" s="11" t="n"/>
      <c r="G521" s="16">
        <f>IF(OR(E521="",F521=""),"",E521*F521)</f>
        <v/>
      </c>
      <c r="H521" s="10" t="n"/>
    </row>
    <row r="522">
      <c r="A522" s="13" t="n"/>
      <c r="B522" s="10" t="n"/>
      <c r="C522" s="14">
        <f>IF(B522="","",IFERROR(INDEX('Ürünler'!$B$5:$B$204,MATCH(B522,'Ürünler'!$A$5:$A$204,0)),"KOD BULUNAMADI"))</f>
        <v/>
      </c>
      <c r="D522" s="15" t="n"/>
      <c r="E522" s="12" t="n"/>
      <c r="F522" s="11" t="n"/>
      <c r="G522" s="16">
        <f>IF(OR(E522="",F522=""),"",E522*F522)</f>
        <v/>
      </c>
      <c r="H522" s="10" t="n"/>
    </row>
    <row r="523">
      <c r="A523" s="13" t="n"/>
      <c r="B523" s="10" t="n"/>
      <c r="C523" s="14">
        <f>IF(B523="","",IFERROR(INDEX('Ürünler'!$B$5:$B$204,MATCH(B523,'Ürünler'!$A$5:$A$204,0)),"KOD BULUNAMADI"))</f>
        <v/>
      </c>
      <c r="D523" s="15" t="n"/>
      <c r="E523" s="12" t="n"/>
      <c r="F523" s="11" t="n"/>
      <c r="G523" s="16">
        <f>IF(OR(E523="",F523=""),"",E523*F523)</f>
        <v/>
      </c>
      <c r="H523" s="10" t="n"/>
    </row>
    <row r="524">
      <c r="A524" s="13" t="n"/>
      <c r="B524" s="10" t="n"/>
      <c r="C524" s="14">
        <f>IF(B524="","",IFERROR(INDEX('Ürünler'!$B$5:$B$204,MATCH(B524,'Ürünler'!$A$5:$A$204,0)),"KOD BULUNAMADI"))</f>
        <v/>
      </c>
      <c r="D524" s="15" t="n"/>
      <c r="E524" s="12" t="n"/>
      <c r="F524" s="11" t="n"/>
      <c r="G524" s="16">
        <f>IF(OR(E524="",F524=""),"",E524*F524)</f>
        <v/>
      </c>
      <c r="H524" s="10" t="n"/>
    </row>
    <row r="525">
      <c r="A525" s="13" t="n"/>
      <c r="B525" s="10" t="n"/>
      <c r="C525" s="14">
        <f>IF(B525="","",IFERROR(INDEX('Ürünler'!$B$5:$B$204,MATCH(B525,'Ürünler'!$A$5:$A$204,0)),"KOD BULUNAMADI"))</f>
        <v/>
      </c>
      <c r="D525" s="15" t="n"/>
      <c r="E525" s="12" t="n"/>
      <c r="F525" s="11" t="n"/>
      <c r="G525" s="16">
        <f>IF(OR(E525="",F525=""),"",E525*F525)</f>
        <v/>
      </c>
      <c r="H525" s="10" t="n"/>
    </row>
    <row r="526">
      <c r="A526" s="13" t="n"/>
      <c r="B526" s="10" t="n"/>
      <c r="C526" s="14">
        <f>IF(B526="","",IFERROR(INDEX('Ürünler'!$B$5:$B$204,MATCH(B526,'Ürünler'!$A$5:$A$204,0)),"KOD BULUNAMADI"))</f>
        <v/>
      </c>
      <c r="D526" s="15" t="n"/>
      <c r="E526" s="12" t="n"/>
      <c r="F526" s="11" t="n"/>
      <c r="G526" s="16">
        <f>IF(OR(E526="",F526=""),"",E526*F526)</f>
        <v/>
      </c>
      <c r="H526" s="10" t="n"/>
    </row>
    <row r="527">
      <c r="A527" s="13" t="n"/>
      <c r="B527" s="10" t="n"/>
      <c r="C527" s="14">
        <f>IF(B527="","",IFERROR(INDEX('Ürünler'!$B$5:$B$204,MATCH(B527,'Ürünler'!$A$5:$A$204,0)),"KOD BULUNAMADI"))</f>
        <v/>
      </c>
      <c r="D527" s="15" t="n"/>
      <c r="E527" s="12" t="n"/>
      <c r="F527" s="11" t="n"/>
      <c r="G527" s="16">
        <f>IF(OR(E527="",F527=""),"",E527*F527)</f>
        <v/>
      </c>
      <c r="H527" s="10" t="n"/>
    </row>
    <row r="528">
      <c r="A528" s="13" t="n"/>
      <c r="B528" s="10" t="n"/>
      <c r="C528" s="14">
        <f>IF(B528="","",IFERROR(INDEX('Ürünler'!$B$5:$B$204,MATCH(B528,'Ürünler'!$A$5:$A$204,0)),"KOD BULUNAMADI"))</f>
        <v/>
      </c>
      <c r="D528" s="15" t="n"/>
      <c r="E528" s="12" t="n"/>
      <c r="F528" s="11" t="n"/>
      <c r="G528" s="16">
        <f>IF(OR(E528="",F528=""),"",E528*F528)</f>
        <v/>
      </c>
      <c r="H528" s="10" t="n"/>
    </row>
    <row r="529">
      <c r="A529" s="13" t="n"/>
      <c r="B529" s="10" t="n"/>
      <c r="C529" s="14">
        <f>IF(B529="","",IFERROR(INDEX('Ürünler'!$B$5:$B$204,MATCH(B529,'Ürünler'!$A$5:$A$204,0)),"KOD BULUNAMADI"))</f>
        <v/>
      </c>
      <c r="D529" s="15" t="n"/>
      <c r="E529" s="12" t="n"/>
      <c r="F529" s="11" t="n"/>
      <c r="G529" s="16">
        <f>IF(OR(E529="",F529=""),"",E529*F529)</f>
        <v/>
      </c>
      <c r="H529" s="10" t="n"/>
    </row>
    <row r="530">
      <c r="A530" s="13" t="n"/>
      <c r="B530" s="10" t="n"/>
      <c r="C530" s="14">
        <f>IF(B530="","",IFERROR(INDEX('Ürünler'!$B$5:$B$204,MATCH(B530,'Ürünler'!$A$5:$A$204,0)),"KOD BULUNAMADI"))</f>
        <v/>
      </c>
      <c r="D530" s="15" t="n"/>
      <c r="E530" s="12" t="n"/>
      <c r="F530" s="11" t="n"/>
      <c r="G530" s="16">
        <f>IF(OR(E530="",F530=""),"",E530*F530)</f>
        <v/>
      </c>
      <c r="H530" s="10" t="n"/>
    </row>
    <row r="531">
      <c r="A531" s="13" t="n"/>
      <c r="B531" s="10" t="n"/>
      <c r="C531" s="14">
        <f>IF(B531="","",IFERROR(INDEX('Ürünler'!$B$5:$B$204,MATCH(B531,'Ürünler'!$A$5:$A$204,0)),"KOD BULUNAMADI"))</f>
        <v/>
      </c>
      <c r="D531" s="15" t="n"/>
      <c r="E531" s="12" t="n"/>
      <c r="F531" s="11" t="n"/>
      <c r="G531" s="16">
        <f>IF(OR(E531="",F531=""),"",E531*F531)</f>
        <v/>
      </c>
      <c r="H531" s="10" t="n"/>
    </row>
    <row r="532">
      <c r="A532" s="13" t="n"/>
      <c r="B532" s="10" t="n"/>
      <c r="C532" s="14">
        <f>IF(B532="","",IFERROR(INDEX('Ürünler'!$B$5:$B$204,MATCH(B532,'Ürünler'!$A$5:$A$204,0)),"KOD BULUNAMADI"))</f>
        <v/>
      </c>
      <c r="D532" s="15" t="n"/>
      <c r="E532" s="12" t="n"/>
      <c r="F532" s="11" t="n"/>
      <c r="G532" s="16">
        <f>IF(OR(E532="",F532=""),"",E532*F532)</f>
        <v/>
      </c>
      <c r="H532" s="10" t="n"/>
    </row>
    <row r="533">
      <c r="A533" s="13" t="n"/>
      <c r="B533" s="10" t="n"/>
      <c r="C533" s="14">
        <f>IF(B533="","",IFERROR(INDEX('Ürünler'!$B$5:$B$204,MATCH(B533,'Ürünler'!$A$5:$A$204,0)),"KOD BULUNAMADI"))</f>
        <v/>
      </c>
      <c r="D533" s="15" t="n"/>
      <c r="E533" s="12" t="n"/>
      <c r="F533" s="11" t="n"/>
      <c r="G533" s="16">
        <f>IF(OR(E533="",F533=""),"",E533*F533)</f>
        <v/>
      </c>
      <c r="H533" s="10" t="n"/>
    </row>
    <row r="534">
      <c r="A534" s="13" t="n"/>
      <c r="B534" s="10" t="n"/>
      <c r="C534" s="14">
        <f>IF(B534="","",IFERROR(INDEX('Ürünler'!$B$5:$B$204,MATCH(B534,'Ürünler'!$A$5:$A$204,0)),"KOD BULUNAMADI"))</f>
        <v/>
      </c>
      <c r="D534" s="15" t="n"/>
      <c r="E534" s="12" t="n"/>
      <c r="F534" s="11" t="n"/>
      <c r="G534" s="16">
        <f>IF(OR(E534="",F534=""),"",E534*F534)</f>
        <v/>
      </c>
      <c r="H534" s="10" t="n"/>
    </row>
    <row r="535">
      <c r="A535" s="13" t="n"/>
      <c r="B535" s="10" t="n"/>
      <c r="C535" s="14">
        <f>IF(B535="","",IFERROR(INDEX('Ürünler'!$B$5:$B$204,MATCH(B535,'Ürünler'!$A$5:$A$204,0)),"KOD BULUNAMADI"))</f>
        <v/>
      </c>
      <c r="D535" s="15" t="n"/>
      <c r="E535" s="12" t="n"/>
      <c r="F535" s="11" t="n"/>
      <c r="G535" s="16">
        <f>IF(OR(E535="",F535=""),"",E535*F535)</f>
        <v/>
      </c>
      <c r="H535" s="10" t="n"/>
    </row>
    <row r="536">
      <c r="A536" s="13" t="n"/>
      <c r="B536" s="10" t="n"/>
      <c r="C536" s="14">
        <f>IF(B536="","",IFERROR(INDEX('Ürünler'!$B$5:$B$204,MATCH(B536,'Ürünler'!$A$5:$A$204,0)),"KOD BULUNAMADI"))</f>
        <v/>
      </c>
      <c r="D536" s="15" t="n"/>
      <c r="E536" s="12" t="n"/>
      <c r="F536" s="11" t="n"/>
      <c r="G536" s="16">
        <f>IF(OR(E536="",F536=""),"",E536*F536)</f>
        <v/>
      </c>
      <c r="H536" s="10" t="n"/>
    </row>
    <row r="537">
      <c r="A537" s="13" t="n"/>
      <c r="B537" s="10" t="n"/>
      <c r="C537" s="14">
        <f>IF(B537="","",IFERROR(INDEX('Ürünler'!$B$5:$B$204,MATCH(B537,'Ürünler'!$A$5:$A$204,0)),"KOD BULUNAMADI"))</f>
        <v/>
      </c>
      <c r="D537" s="15" t="n"/>
      <c r="E537" s="12" t="n"/>
      <c r="F537" s="11" t="n"/>
      <c r="G537" s="16">
        <f>IF(OR(E537="",F537=""),"",E537*F537)</f>
        <v/>
      </c>
      <c r="H537" s="10" t="n"/>
    </row>
    <row r="538">
      <c r="A538" s="13" t="n"/>
      <c r="B538" s="10" t="n"/>
      <c r="C538" s="14">
        <f>IF(B538="","",IFERROR(INDEX('Ürünler'!$B$5:$B$204,MATCH(B538,'Ürünler'!$A$5:$A$204,0)),"KOD BULUNAMADI"))</f>
        <v/>
      </c>
      <c r="D538" s="15" t="n"/>
      <c r="E538" s="12" t="n"/>
      <c r="F538" s="11" t="n"/>
      <c r="G538" s="16">
        <f>IF(OR(E538="",F538=""),"",E538*F538)</f>
        <v/>
      </c>
      <c r="H538" s="10" t="n"/>
    </row>
    <row r="539">
      <c r="A539" s="13" t="n"/>
      <c r="B539" s="10" t="n"/>
      <c r="C539" s="14">
        <f>IF(B539="","",IFERROR(INDEX('Ürünler'!$B$5:$B$204,MATCH(B539,'Ürünler'!$A$5:$A$204,0)),"KOD BULUNAMADI"))</f>
        <v/>
      </c>
      <c r="D539" s="15" t="n"/>
      <c r="E539" s="12" t="n"/>
      <c r="F539" s="11" t="n"/>
      <c r="G539" s="16">
        <f>IF(OR(E539="",F539=""),"",E539*F539)</f>
        <v/>
      </c>
      <c r="H539" s="10" t="n"/>
    </row>
    <row r="540">
      <c r="A540" s="13" t="n"/>
      <c r="B540" s="10" t="n"/>
      <c r="C540" s="14">
        <f>IF(B540="","",IFERROR(INDEX('Ürünler'!$B$5:$B$204,MATCH(B540,'Ürünler'!$A$5:$A$204,0)),"KOD BULUNAMADI"))</f>
        <v/>
      </c>
      <c r="D540" s="15" t="n"/>
      <c r="E540" s="12" t="n"/>
      <c r="F540" s="11" t="n"/>
      <c r="G540" s="16">
        <f>IF(OR(E540="",F540=""),"",E540*F540)</f>
        <v/>
      </c>
      <c r="H540" s="10" t="n"/>
    </row>
    <row r="541">
      <c r="A541" s="13" t="n"/>
      <c r="B541" s="10" t="n"/>
      <c r="C541" s="14">
        <f>IF(B541="","",IFERROR(INDEX('Ürünler'!$B$5:$B$204,MATCH(B541,'Ürünler'!$A$5:$A$204,0)),"KOD BULUNAMADI"))</f>
        <v/>
      </c>
      <c r="D541" s="15" t="n"/>
      <c r="E541" s="12" t="n"/>
      <c r="F541" s="11" t="n"/>
      <c r="G541" s="16">
        <f>IF(OR(E541="",F541=""),"",E541*F541)</f>
        <v/>
      </c>
      <c r="H541" s="10" t="n"/>
    </row>
    <row r="542">
      <c r="A542" s="13" t="n"/>
      <c r="B542" s="10" t="n"/>
      <c r="C542" s="14">
        <f>IF(B542="","",IFERROR(INDEX('Ürünler'!$B$5:$B$204,MATCH(B542,'Ürünler'!$A$5:$A$204,0)),"KOD BULUNAMADI"))</f>
        <v/>
      </c>
      <c r="D542" s="15" t="n"/>
      <c r="E542" s="12" t="n"/>
      <c r="F542" s="11" t="n"/>
      <c r="G542" s="16">
        <f>IF(OR(E542="",F542=""),"",E542*F542)</f>
        <v/>
      </c>
      <c r="H542" s="10" t="n"/>
    </row>
    <row r="543">
      <c r="A543" s="13" t="n"/>
      <c r="B543" s="10" t="n"/>
      <c r="C543" s="14">
        <f>IF(B543="","",IFERROR(INDEX('Ürünler'!$B$5:$B$204,MATCH(B543,'Ürünler'!$A$5:$A$204,0)),"KOD BULUNAMADI"))</f>
        <v/>
      </c>
      <c r="D543" s="15" t="n"/>
      <c r="E543" s="12" t="n"/>
      <c r="F543" s="11" t="n"/>
      <c r="G543" s="16">
        <f>IF(OR(E543="",F543=""),"",E543*F543)</f>
        <v/>
      </c>
      <c r="H543" s="10" t="n"/>
    </row>
    <row r="544">
      <c r="A544" s="13" t="n"/>
      <c r="B544" s="10" t="n"/>
      <c r="C544" s="14">
        <f>IF(B544="","",IFERROR(INDEX('Ürünler'!$B$5:$B$204,MATCH(B544,'Ürünler'!$A$5:$A$204,0)),"KOD BULUNAMADI"))</f>
        <v/>
      </c>
      <c r="D544" s="15" t="n"/>
      <c r="E544" s="12" t="n"/>
      <c r="F544" s="11" t="n"/>
      <c r="G544" s="16">
        <f>IF(OR(E544="",F544=""),"",E544*F544)</f>
        <v/>
      </c>
      <c r="H544" s="10" t="n"/>
    </row>
    <row r="545">
      <c r="A545" s="13" t="n"/>
      <c r="B545" s="10" t="n"/>
      <c r="C545" s="14">
        <f>IF(B545="","",IFERROR(INDEX('Ürünler'!$B$5:$B$204,MATCH(B545,'Ürünler'!$A$5:$A$204,0)),"KOD BULUNAMADI"))</f>
        <v/>
      </c>
      <c r="D545" s="15" t="n"/>
      <c r="E545" s="12" t="n"/>
      <c r="F545" s="11" t="n"/>
      <c r="G545" s="16">
        <f>IF(OR(E545="",F545=""),"",E545*F545)</f>
        <v/>
      </c>
      <c r="H545" s="10" t="n"/>
    </row>
    <row r="546">
      <c r="A546" s="13" t="n"/>
      <c r="B546" s="10" t="n"/>
      <c r="C546" s="14">
        <f>IF(B546="","",IFERROR(INDEX('Ürünler'!$B$5:$B$204,MATCH(B546,'Ürünler'!$A$5:$A$204,0)),"KOD BULUNAMADI"))</f>
        <v/>
      </c>
      <c r="D546" s="15" t="n"/>
      <c r="E546" s="12" t="n"/>
      <c r="F546" s="11" t="n"/>
      <c r="G546" s="16">
        <f>IF(OR(E546="",F546=""),"",E546*F546)</f>
        <v/>
      </c>
      <c r="H546" s="10" t="n"/>
    </row>
    <row r="547">
      <c r="A547" s="13" t="n"/>
      <c r="B547" s="10" t="n"/>
      <c r="C547" s="14">
        <f>IF(B547="","",IFERROR(INDEX('Ürünler'!$B$5:$B$204,MATCH(B547,'Ürünler'!$A$5:$A$204,0)),"KOD BULUNAMADI"))</f>
        <v/>
      </c>
      <c r="D547" s="15" t="n"/>
      <c r="E547" s="12" t="n"/>
      <c r="F547" s="11" t="n"/>
      <c r="G547" s="16">
        <f>IF(OR(E547="",F547=""),"",E547*F547)</f>
        <v/>
      </c>
      <c r="H547" s="10" t="n"/>
    </row>
    <row r="548">
      <c r="A548" s="13" t="n"/>
      <c r="B548" s="10" t="n"/>
      <c r="C548" s="14">
        <f>IF(B548="","",IFERROR(INDEX('Ürünler'!$B$5:$B$204,MATCH(B548,'Ürünler'!$A$5:$A$204,0)),"KOD BULUNAMADI"))</f>
        <v/>
      </c>
      <c r="D548" s="15" t="n"/>
      <c r="E548" s="12" t="n"/>
      <c r="F548" s="11" t="n"/>
      <c r="G548" s="16">
        <f>IF(OR(E548="",F548=""),"",E548*F548)</f>
        <v/>
      </c>
      <c r="H548" s="10" t="n"/>
    </row>
    <row r="549">
      <c r="A549" s="13" t="n"/>
      <c r="B549" s="10" t="n"/>
      <c r="C549" s="14">
        <f>IF(B549="","",IFERROR(INDEX('Ürünler'!$B$5:$B$204,MATCH(B549,'Ürünler'!$A$5:$A$204,0)),"KOD BULUNAMADI"))</f>
        <v/>
      </c>
      <c r="D549" s="15" t="n"/>
      <c r="E549" s="12" t="n"/>
      <c r="F549" s="11" t="n"/>
      <c r="G549" s="16">
        <f>IF(OR(E549="",F549=""),"",E549*F549)</f>
        <v/>
      </c>
      <c r="H549" s="10" t="n"/>
    </row>
    <row r="550">
      <c r="A550" s="13" t="n"/>
      <c r="B550" s="10" t="n"/>
      <c r="C550" s="14">
        <f>IF(B550="","",IFERROR(INDEX('Ürünler'!$B$5:$B$204,MATCH(B550,'Ürünler'!$A$5:$A$204,0)),"KOD BULUNAMADI"))</f>
        <v/>
      </c>
      <c r="D550" s="15" t="n"/>
      <c r="E550" s="12" t="n"/>
      <c r="F550" s="11" t="n"/>
      <c r="G550" s="16">
        <f>IF(OR(E550="",F550=""),"",E550*F550)</f>
        <v/>
      </c>
      <c r="H550" s="10" t="n"/>
    </row>
    <row r="551">
      <c r="A551" s="13" t="n"/>
      <c r="B551" s="10" t="n"/>
      <c r="C551" s="14">
        <f>IF(B551="","",IFERROR(INDEX('Ürünler'!$B$5:$B$204,MATCH(B551,'Ürünler'!$A$5:$A$204,0)),"KOD BULUNAMADI"))</f>
        <v/>
      </c>
      <c r="D551" s="15" t="n"/>
      <c r="E551" s="12" t="n"/>
      <c r="F551" s="11" t="n"/>
      <c r="G551" s="16">
        <f>IF(OR(E551="",F551=""),"",E551*F551)</f>
        <v/>
      </c>
      <c r="H551" s="10" t="n"/>
    </row>
    <row r="552">
      <c r="A552" s="13" t="n"/>
      <c r="B552" s="10" t="n"/>
      <c r="C552" s="14">
        <f>IF(B552="","",IFERROR(INDEX('Ürünler'!$B$5:$B$204,MATCH(B552,'Ürünler'!$A$5:$A$204,0)),"KOD BULUNAMADI"))</f>
        <v/>
      </c>
      <c r="D552" s="15" t="n"/>
      <c r="E552" s="12" t="n"/>
      <c r="F552" s="11" t="n"/>
      <c r="G552" s="16">
        <f>IF(OR(E552="",F552=""),"",E552*F552)</f>
        <v/>
      </c>
      <c r="H552" s="10" t="n"/>
    </row>
    <row r="553">
      <c r="A553" s="13" t="n"/>
      <c r="B553" s="10" t="n"/>
      <c r="C553" s="14">
        <f>IF(B553="","",IFERROR(INDEX('Ürünler'!$B$5:$B$204,MATCH(B553,'Ürünler'!$A$5:$A$204,0)),"KOD BULUNAMADI"))</f>
        <v/>
      </c>
      <c r="D553" s="15" t="n"/>
      <c r="E553" s="12" t="n"/>
      <c r="F553" s="11" t="n"/>
      <c r="G553" s="16">
        <f>IF(OR(E553="",F553=""),"",E553*F553)</f>
        <v/>
      </c>
      <c r="H553" s="10" t="n"/>
    </row>
    <row r="554">
      <c r="A554" s="13" t="n"/>
      <c r="B554" s="10" t="n"/>
      <c r="C554" s="14">
        <f>IF(B554="","",IFERROR(INDEX('Ürünler'!$B$5:$B$204,MATCH(B554,'Ürünler'!$A$5:$A$204,0)),"KOD BULUNAMADI"))</f>
        <v/>
      </c>
      <c r="D554" s="15" t="n"/>
      <c r="E554" s="12" t="n"/>
      <c r="F554" s="11" t="n"/>
      <c r="G554" s="16">
        <f>IF(OR(E554="",F554=""),"",E554*F554)</f>
        <v/>
      </c>
      <c r="H554" s="10" t="n"/>
    </row>
    <row r="555">
      <c r="A555" s="13" t="n"/>
      <c r="B555" s="10" t="n"/>
      <c r="C555" s="14">
        <f>IF(B555="","",IFERROR(INDEX('Ürünler'!$B$5:$B$204,MATCH(B555,'Ürünler'!$A$5:$A$204,0)),"KOD BULUNAMADI"))</f>
        <v/>
      </c>
      <c r="D555" s="15" t="n"/>
      <c r="E555" s="12" t="n"/>
      <c r="F555" s="11" t="n"/>
      <c r="G555" s="16">
        <f>IF(OR(E555="",F555=""),"",E555*F555)</f>
        <v/>
      </c>
      <c r="H555" s="10" t="n"/>
    </row>
    <row r="556">
      <c r="A556" s="13" t="n"/>
      <c r="B556" s="10" t="n"/>
      <c r="C556" s="14">
        <f>IF(B556="","",IFERROR(INDEX('Ürünler'!$B$5:$B$204,MATCH(B556,'Ürünler'!$A$5:$A$204,0)),"KOD BULUNAMADI"))</f>
        <v/>
      </c>
      <c r="D556" s="15" t="n"/>
      <c r="E556" s="12" t="n"/>
      <c r="F556" s="11" t="n"/>
      <c r="G556" s="16">
        <f>IF(OR(E556="",F556=""),"",E556*F556)</f>
        <v/>
      </c>
      <c r="H556" s="10" t="n"/>
    </row>
    <row r="557">
      <c r="A557" s="13" t="n"/>
      <c r="B557" s="10" t="n"/>
      <c r="C557" s="14">
        <f>IF(B557="","",IFERROR(INDEX('Ürünler'!$B$5:$B$204,MATCH(B557,'Ürünler'!$A$5:$A$204,0)),"KOD BULUNAMADI"))</f>
        <v/>
      </c>
      <c r="D557" s="15" t="n"/>
      <c r="E557" s="12" t="n"/>
      <c r="F557" s="11" t="n"/>
      <c r="G557" s="16">
        <f>IF(OR(E557="",F557=""),"",E557*F557)</f>
        <v/>
      </c>
      <c r="H557" s="10" t="n"/>
    </row>
    <row r="558">
      <c r="A558" s="13" t="n"/>
      <c r="B558" s="10" t="n"/>
      <c r="C558" s="14">
        <f>IF(B558="","",IFERROR(INDEX('Ürünler'!$B$5:$B$204,MATCH(B558,'Ürünler'!$A$5:$A$204,0)),"KOD BULUNAMADI"))</f>
        <v/>
      </c>
      <c r="D558" s="15" t="n"/>
      <c r="E558" s="12" t="n"/>
      <c r="F558" s="11" t="n"/>
      <c r="G558" s="16">
        <f>IF(OR(E558="",F558=""),"",E558*F558)</f>
        <v/>
      </c>
      <c r="H558" s="10" t="n"/>
    </row>
    <row r="559">
      <c r="A559" s="13" t="n"/>
      <c r="B559" s="10" t="n"/>
      <c r="C559" s="14">
        <f>IF(B559="","",IFERROR(INDEX('Ürünler'!$B$5:$B$204,MATCH(B559,'Ürünler'!$A$5:$A$204,0)),"KOD BULUNAMADI"))</f>
        <v/>
      </c>
      <c r="D559" s="15" t="n"/>
      <c r="E559" s="12" t="n"/>
      <c r="F559" s="11" t="n"/>
      <c r="G559" s="16">
        <f>IF(OR(E559="",F559=""),"",E559*F559)</f>
        <v/>
      </c>
      <c r="H559" s="10" t="n"/>
    </row>
    <row r="560">
      <c r="A560" s="13" t="n"/>
      <c r="B560" s="10" t="n"/>
      <c r="C560" s="14">
        <f>IF(B560="","",IFERROR(INDEX('Ürünler'!$B$5:$B$204,MATCH(B560,'Ürünler'!$A$5:$A$204,0)),"KOD BULUNAMADI"))</f>
        <v/>
      </c>
      <c r="D560" s="15" t="n"/>
      <c r="E560" s="12" t="n"/>
      <c r="F560" s="11" t="n"/>
      <c r="G560" s="16">
        <f>IF(OR(E560="",F560=""),"",E560*F560)</f>
        <v/>
      </c>
      <c r="H560" s="10" t="n"/>
    </row>
    <row r="561">
      <c r="A561" s="13" t="n"/>
      <c r="B561" s="10" t="n"/>
      <c r="C561" s="14">
        <f>IF(B561="","",IFERROR(INDEX('Ürünler'!$B$5:$B$204,MATCH(B561,'Ürünler'!$A$5:$A$204,0)),"KOD BULUNAMADI"))</f>
        <v/>
      </c>
      <c r="D561" s="15" t="n"/>
      <c r="E561" s="12" t="n"/>
      <c r="F561" s="11" t="n"/>
      <c r="G561" s="16">
        <f>IF(OR(E561="",F561=""),"",E561*F561)</f>
        <v/>
      </c>
      <c r="H561" s="10" t="n"/>
    </row>
    <row r="562">
      <c r="A562" s="13" t="n"/>
      <c r="B562" s="10" t="n"/>
      <c r="C562" s="14">
        <f>IF(B562="","",IFERROR(INDEX('Ürünler'!$B$5:$B$204,MATCH(B562,'Ürünler'!$A$5:$A$204,0)),"KOD BULUNAMADI"))</f>
        <v/>
      </c>
      <c r="D562" s="15" t="n"/>
      <c r="E562" s="12" t="n"/>
      <c r="F562" s="11" t="n"/>
      <c r="G562" s="16">
        <f>IF(OR(E562="",F562=""),"",E562*F562)</f>
        <v/>
      </c>
      <c r="H562" s="10" t="n"/>
    </row>
    <row r="563">
      <c r="A563" s="13" t="n"/>
      <c r="B563" s="10" t="n"/>
      <c r="C563" s="14">
        <f>IF(B563="","",IFERROR(INDEX('Ürünler'!$B$5:$B$204,MATCH(B563,'Ürünler'!$A$5:$A$204,0)),"KOD BULUNAMADI"))</f>
        <v/>
      </c>
      <c r="D563" s="15" t="n"/>
      <c r="E563" s="12" t="n"/>
      <c r="F563" s="11" t="n"/>
      <c r="G563" s="16">
        <f>IF(OR(E563="",F563=""),"",E563*F563)</f>
        <v/>
      </c>
      <c r="H563" s="10" t="n"/>
    </row>
    <row r="564">
      <c r="A564" s="13" t="n"/>
      <c r="B564" s="10" t="n"/>
      <c r="C564" s="14">
        <f>IF(B564="","",IFERROR(INDEX('Ürünler'!$B$5:$B$204,MATCH(B564,'Ürünler'!$A$5:$A$204,0)),"KOD BULUNAMADI"))</f>
        <v/>
      </c>
      <c r="D564" s="15" t="n"/>
      <c r="E564" s="12" t="n"/>
      <c r="F564" s="11" t="n"/>
      <c r="G564" s="16">
        <f>IF(OR(E564="",F564=""),"",E564*F564)</f>
        <v/>
      </c>
      <c r="H564" s="10" t="n"/>
    </row>
    <row r="565">
      <c r="A565" s="13" t="n"/>
      <c r="B565" s="10" t="n"/>
      <c r="C565" s="14">
        <f>IF(B565="","",IFERROR(INDEX('Ürünler'!$B$5:$B$204,MATCH(B565,'Ürünler'!$A$5:$A$204,0)),"KOD BULUNAMADI"))</f>
        <v/>
      </c>
      <c r="D565" s="15" t="n"/>
      <c r="E565" s="12" t="n"/>
      <c r="F565" s="11" t="n"/>
      <c r="G565" s="16">
        <f>IF(OR(E565="",F565=""),"",E565*F565)</f>
        <v/>
      </c>
      <c r="H565" s="10" t="n"/>
    </row>
    <row r="566">
      <c r="A566" s="13" t="n"/>
      <c r="B566" s="10" t="n"/>
      <c r="C566" s="14">
        <f>IF(B566="","",IFERROR(INDEX('Ürünler'!$B$5:$B$204,MATCH(B566,'Ürünler'!$A$5:$A$204,0)),"KOD BULUNAMADI"))</f>
        <v/>
      </c>
      <c r="D566" s="15" t="n"/>
      <c r="E566" s="12" t="n"/>
      <c r="F566" s="11" t="n"/>
      <c r="G566" s="16">
        <f>IF(OR(E566="",F566=""),"",E566*F566)</f>
        <v/>
      </c>
      <c r="H566" s="10" t="n"/>
    </row>
    <row r="567">
      <c r="A567" s="13" t="n"/>
      <c r="B567" s="10" t="n"/>
      <c r="C567" s="14">
        <f>IF(B567="","",IFERROR(INDEX('Ürünler'!$B$5:$B$204,MATCH(B567,'Ürünler'!$A$5:$A$204,0)),"KOD BULUNAMADI"))</f>
        <v/>
      </c>
      <c r="D567" s="15" t="n"/>
      <c r="E567" s="12" t="n"/>
      <c r="F567" s="11" t="n"/>
      <c r="G567" s="16">
        <f>IF(OR(E567="",F567=""),"",E567*F567)</f>
        <v/>
      </c>
      <c r="H567" s="10" t="n"/>
    </row>
    <row r="568">
      <c r="A568" s="13" t="n"/>
      <c r="B568" s="10" t="n"/>
      <c r="C568" s="14">
        <f>IF(B568="","",IFERROR(INDEX('Ürünler'!$B$5:$B$204,MATCH(B568,'Ürünler'!$A$5:$A$204,0)),"KOD BULUNAMADI"))</f>
        <v/>
      </c>
      <c r="D568" s="15" t="n"/>
      <c r="E568" s="12" t="n"/>
      <c r="F568" s="11" t="n"/>
      <c r="G568" s="16">
        <f>IF(OR(E568="",F568=""),"",E568*F568)</f>
        <v/>
      </c>
      <c r="H568" s="10" t="n"/>
    </row>
    <row r="569">
      <c r="A569" s="13" t="n"/>
      <c r="B569" s="10" t="n"/>
      <c r="C569" s="14">
        <f>IF(B569="","",IFERROR(INDEX('Ürünler'!$B$5:$B$204,MATCH(B569,'Ürünler'!$A$5:$A$204,0)),"KOD BULUNAMADI"))</f>
        <v/>
      </c>
      <c r="D569" s="15" t="n"/>
      <c r="E569" s="12" t="n"/>
      <c r="F569" s="11" t="n"/>
      <c r="G569" s="16">
        <f>IF(OR(E569="",F569=""),"",E569*F569)</f>
        <v/>
      </c>
      <c r="H569" s="10" t="n"/>
    </row>
    <row r="570">
      <c r="A570" s="13" t="n"/>
      <c r="B570" s="10" t="n"/>
      <c r="C570" s="14">
        <f>IF(B570="","",IFERROR(INDEX('Ürünler'!$B$5:$B$204,MATCH(B570,'Ürünler'!$A$5:$A$204,0)),"KOD BULUNAMADI"))</f>
        <v/>
      </c>
      <c r="D570" s="15" t="n"/>
      <c r="E570" s="12" t="n"/>
      <c r="F570" s="11" t="n"/>
      <c r="G570" s="16">
        <f>IF(OR(E570="",F570=""),"",E570*F570)</f>
        <v/>
      </c>
      <c r="H570" s="10" t="n"/>
    </row>
    <row r="571">
      <c r="A571" s="13" t="n"/>
      <c r="B571" s="10" t="n"/>
      <c r="C571" s="14">
        <f>IF(B571="","",IFERROR(INDEX('Ürünler'!$B$5:$B$204,MATCH(B571,'Ürünler'!$A$5:$A$204,0)),"KOD BULUNAMADI"))</f>
        <v/>
      </c>
      <c r="D571" s="15" t="n"/>
      <c r="E571" s="12" t="n"/>
      <c r="F571" s="11" t="n"/>
      <c r="G571" s="16">
        <f>IF(OR(E571="",F571=""),"",E571*F571)</f>
        <v/>
      </c>
      <c r="H571" s="10" t="n"/>
    </row>
    <row r="572">
      <c r="A572" s="13" t="n"/>
      <c r="B572" s="10" t="n"/>
      <c r="C572" s="14">
        <f>IF(B572="","",IFERROR(INDEX('Ürünler'!$B$5:$B$204,MATCH(B572,'Ürünler'!$A$5:$A$204,0)),"KOD BULUNAMADI"))</f>
        <v/>
      </c>
      <c r="D572" s="15" t="n"/>
      <c r="E572" s="12" t="n"/>
      <c r="F572" s="11" t="n"/>
      <c r="G572" s="16">
        <f>IF(OR(E572="",F572=""),"",E572*F572)</f>
        <v/>
      </c>
      <c r="H572" s="10" t="n"/>
    </row>
    <row r="573">
      <c r="A573" s="13" t="n"/>
      <c r="B573" s="10" t="n"/>
      <c r="C573" s="14">
        <f>IF(B573="","",IFERROR(INDEX('Ürünler'!$B$5:$B$204,MATCH(B573,'Ürünler'!$A$5:$A$204,0)),"KOD BULUNAMADI"))</f>
        <v/>
      </c>
      <c r="D573" s="15" t="n"/>
      <c r="E573" s="12" t="n"/>
      <c r="F573" s="11" t="n"/>
      <c r="G573" s="16">
        <f>IF(OR(E573="",F573=""),"",E573*F573)</f>
        <v/>
      </c>
      <c r="H573" s="10" t="n"/>
    </row>
    <row r="574">
      <c r="A574" s="13" t="n"/>
      <c r="B574" s="10" t="n"/>
      <c r="C574" s="14">
        <f>IF(B574="","",IFERROR(INDEX('Ürünler'!$B$5:$B$204,MATCH(B574,'Ürünler'!$A$5:$A$204,0)),"KOD BULUNAMADI"))</f>
        <v/>
      </c>
      <c r="D574" s="15" t="n"/>
      <c r="E574" s="12" t="n"/>
      <c r="F574" s="11" t="n"/>
      <c r="G574" s="16">
        <f>IF(OR(E574="",F574=""),"",E574*F574)</f>
        <v/>
      </c>
      <c r="H574" s="10" t="n"/>
    </row>
    <row r="575">
      <c r="A575" s="13" t="n"/>
      <c r="B575" s="10" t="n"/>
      <c r="C575" s="14">
        <f>IF(B575="","",IFERROR(INDEX('Ürünler'!$B$5:$B$204,MATCH(B575,'Ürünler'!$A$5:$A$204,0)),"KOD BULUNAMADI"))</f>
        <v/>
      </c>
      <c r="D575" s="15" t="n"/>
      <c r="E575" s="12" t="n"/>
      <c r="F575" s="11" t="n"/>
      <c r="G575" s="16">
        <f>IF(OR(E575="",F575=""),"",E575*F575)</f>
        <v/>
      </c>
      <c r="H575" s="10" t="n"/>
    </row>
    <row r="576">
      <c r="A576" s="13" t="n"/>
      <c r="B576" s="10" t="n"/>
      <c r="C576" s="14">
        <f>IF(B576="","",IFERROR(INDEX('Ürünler'!$B$5:$B$204,MATCH(B576,'Ürünler'!$A$5:$A$204,0)),"KOD BULUNAMADI"))</f>
        <v/>
      </c>
      <c r="D576" s="15" t="n"/>
      <c r="E576" s="12" t="n"/>
      <c r="F576" s="11" t="n"/>
      <c r="G576" s="16">
        <f>IF(OR(E576="",F576=""),"",E576*F576)</f>
        <v/>
      </c>
      <c r="H576" s="10" t="n"/>
    </row>
    <row r="577">
      <c r="A577" s="13" t="n"/>
      <c r="B577" s="10" t="n"/>
      <c r="C577" s="14">
        <f>IF(B577="","",IFERROR(INDEX('Ürünler'!$B$5:$B$204,MATCH(B577,'Ürünler'!$A$5:$A$204,0)),"KOD BULUNAMADI"))</f>
        <v/>
      </c>
      <c r="D577" s="15" t="n"/>
      <c r="E577" s="12" t="n"/>
      <c r="F577" s="11" t="n"/>
      <c r="G577" s="16">
        <f>IF(OR(E577="",F577=""),"",E577*F577)</f>
        <v/>
      </c>
      <c r="H577" s="10" t="n"/>
    </row>
    <row r="578">
      <c r="A578" s="13" t="n"/>
      <c r="B578" s="10" t="n"/>
      <c r="C578" s="14">
        <f>IF(B578="","",IFERROR(INDEX('Ürünler'!$B$5:$B$204,MATCH(B578,'Ürünler'!$A$5:$A$204,0)),"KOD BULUNAMADI"))</f>
        <v/>
      </c>
      <c r="D578" s="15" t="n"/>
      <c r="E578" s="12" t="n"/>
      <c r="F578" s="11" t="n"/>
      <c r="G578" s="16">
        <f>IF(OR(E578="",F578=""),"",E578*F578)</f>
        <v/>
      </c>
      <c r="H578" s="10" t="n"/>
    </row>
    <row r="579">
      <c r="A579" s="13" t="n"/>
      <c r="B579" s="10" t="n"/>
      <c r="C579" s="14">
        <f>IF(B579="","",IFERROR(INDEX('Ürünler'!$B$5:$B$204,MATCH(B579,'Ürünler'!$A$5:$A$204,0)),"KOD BULUNAMADI"))</f>
        <v/>
      </c>
      <c r="D579" s="15" t="n"/>
      <c r="E579" s="12" t="n"/>
      <c r="F579" s="11" t="n"/>
      <c r="G579" s="16">
        <f>IF(OR(E579="",F579=""),"",E579*F579)</f>
        <v/>
      </c>
      <c r="H579" s="10" t="n"/>
    </row>
    <row r="580">
      <c r="A580" s="13" t="n"/>
      <c r="B580" s="10" t="n"/>
      <c r="C580" s="14">
        <f>IF(B580="","",IFERROR(INDEX('Ürünler'!$B$5:$B$204,MATCH(B580,'Ürünler'!$A$5:$A$204,0)),"KOD BULUNAMADI"))</f>
        <v/>
      </c>
      <c r="D580" s="15" t="n"/>
      <c r="E580" s="12" t="n"/>
      <c r="F580" s="11" t="n"/>
      <c r="G580" s="16">
        <f>IF(OR(E580="",F580=""),"",E580*F580)</f>
        <v/>
      </c>
      <c r="H580" s="10" t="n"/>
    </row>
    <row r="581">
      <c r="A581" s="13" t="n"/>
      <c r="B581" s="10" t="n"/>
      <c r="C581" s="14">
        <f>IF(B581="","",IFERROR(INDEX('Ürünler'!$B$5:$B$204,MATCH(B581,'Ürünler'!$A$5:$A$204,0)),"KOD BULUNAMADI"))</f>
        <v/>
      </c>
      <c r="D581" s="15" t="n"/>
      <c r="E581" s="12" t="n"/>
      <c r="F581" s="11" t="n"/>
      <c r="G581" s="16">
        <f>IF(OR(E581="",F581=""),"",E581*F581)</f>
        <v/>
      </c>
      <c r="H581" s="10" t="n"/>
    </row>
    <row r="582">
      <c r="A582" s="13" t="n"/>
      <c r="B582" s="10" t="n"/>
      <c r="C582" s="14">
        <f>IF(B582="","",IFERROR(INDEX('Ürünler'!$B$5:$B$204,MATCH(B582,'Ürünler'!$A$5:$A$204,0)),"KOD BULUNAMADI"))</f>
        <v/>
      </c>
      <c r="D582" s="15" t="n"/>
      <c r="E582" s="12" t="n"/>
      <c r="F582" s="11" t="n"/>
      <c r="G582" s="16">
        <f>IF(OR(E582="",F582=""),"",E582*F582)</f>
        <v/>
      </c>
      <c r="H582" s="10" t="n"/>
    </row>
    <row r="583">
      <c r="A583" s="13" t="n"/>
      <c r="B583" s="10" t="n"/>
      <c r="C583" s="14">
        <f>IF(B583="","",IFERROR(INDEX('Ürünler'!$B$5:$B$204,MATCH(B583,'Ürünler'!$A$5:$A$204,0)),"KOD BULUNAMADI"))</f>
        <v/>
      </c>
      <c r="D583" s="15" t="n"/>
      <c r="E583" s="12" t="n"/>
      <c r="F583" s="11" t="n"/>
      <c r="G583" s="16">
        <f>IF(OR(E583="",F583=""),"",E583*F583)</f>
        <v/>
      </c>
      <c r="H583" s="10" t="n"/>
    </row>
    <row r="584">
      <c r="A584" s="13" t="n"/>
      <c r="B584" s="10" t="n"/>
      <c r="C584" s="14">
        <f>IF(B584="","",IFERROR(INDEX('Ürünler'!$B$5:$B$204,MATCH(B584,'Ürünler'!$A$5:$A$204,0)),"KOD BULUNAMADI"))</f>
        <v/>
      </c>
      <c r="D584" s="15" t="n"/>
      <c r="E584" s="12" t="n"/>
      <c r="F584" s="11" t="n"/>
      <c r="G584" s="16">
        <f>IF(OR(E584="",F584=""),"",E584*F584)</f>
        <v/>
      </c>
      <c r="H584" s="10" t="n"/>
    </row>
    <row r="585">
      <c r="A585" s="13" t="n"/>
      <c r="B585" s="10" t="n"/>
      <c r="C585" s="14">
        <f>IF(B585="","",IFERROR(INDEX('Ürünler'!$B$5:$B$204,MATCH(B585,'Ürünler'!$A$5:$A$204,0)),"KOD BULUNAMADI"))</f>
        <v/>
      </c>
      <c r="D585" s="15" t="n"/>
      <c r="E585" s="12" t="n"/>
      <c r="F585" s="11" t="n"/>
      <c r="G585" s="16">
        <f>IF(OR(E585="",F585=""),"",E585*F585)</f>
        <v/>
      </c>
      <c r="H585" s="10" t="n"/>
    </row>
    <row r="586">
      <c r="A586" s="13" t="n"/>
      <c r="B586" s="10" t="n"/>
      <c r="C586" s="14">
        <f>IF(B586="","",IFERROR(INDEX('Ürünler'!$B$5:$B$204,MATCH(B586,'Ürünler'!$A$5:$A$204,0)),"KOD BULUNAMADI"))</f>
        <v/>
      </c>
      <c r="D586" s="15" t="n"/>
      <c r="E586" s="12" t="n"/>
      <c r="F586" s="11" t="n"/>
      <c r="G586" s="16">
        <f>IF(OR(E586="",F586=""),"",E586*F586)</f>
        <v/>
      </c>
      <c r="H586" s="10" t="n"/>
    </row>
    <row r="587">
      <c r="A587" s="13" t="n"/>
      <c r="B587" s="10" t="n"/>
      <c r="C587" s="14">
        <f>IF(B587="","",IFERROR(INDEX('Ürünler'!$B$5:$B$204,MATCH(B587,'Ürünler'!$A$5:$A$204,0)),"KOD BULUNAMADI"))</f>
        <v/>
      </c>
      <c r="D587" s="15" t="n"/>
      <c r="E587" s="12" t="n"/>
      <c r="F587" s="11" t="n"/>
      <c r="G587" s="16">
        <f>IF(OR(E587="",F587=""),"",E587*F587)</f>
        <v/>
      </c>
      <c r="H587" s="10" t="n"/>
    </row>
    <row r="588">
      <c r="A588" s="13" t="n"/>
      <c r="B588" s="10" t="n"/>
      <c r="C588" s="14">
        <f>IF(B588="","",IFERROR(INDEX('Ürünler'!$B$5:$B$204,MATCH(B588,'Ürünler'!$A$5:$A$204,0)),"KOD BULUNAMADI"))</f>
        <v/>
      </c>
      <c r="D588" s="15" t="n"/>
      <c r="E588" s="12" t="n"/>
      <c r="F588" s="11" t="n"/>
      <c r="G588" s="16">
        <f>IF(OR(E588="",F588=""),"",E588*F588)</f>
        <v/>
      </c>
      <c r="H588" s="10" t="n"/>
    </row>
    <row r="589">
      <c r="A589" s="13" t="n"/>
      <c r="B589" s="10" t="n"/>
      <c r="C589" s="14">
        <f>IF(B589="","",IFERROR(INDEX('Ürünler'!$B$5:$B$204,MATCH(B589,'Ürünler'!$A$5:$A$204,0)),"KOD BULUNAMADI"))</f>
        <v/>
      </c>
      <c r="D589" s="15" t="n"/>
      <c r="E589" s="12" t="n"/>
      <c r="F589" s="11" t="n"/>
      <c r="G589" s="16">
        <f>IF(OR(E589="",F589=""),"",E589*F589)</f>
        <v/>
      </c>
      <c r="H589" s="10" t="n"/>
    </row>
    <row r="590">
      <c r="A590" s="13" t="n"/>
      <c r="B590" s="10" t="n"/>
      <c r="C590" s="14">
        <f>IF(B590="","",IFERROR(INDEX('Ürünler'!$B$5:$B$204,MATCH(B590,'Ürünler'!$A$5:$A$204,0)),"KOD BULUNAMADI"))</f>
        <v/>
      </c>
      <c r="D590" s="15" t="n"/>
      <c r="E590" s="12" t="n"/>
      <c r="F590" s="11" t="n"/>
      <c r="G590" s="16">
        <f>IF(OR(E590="",F590=""),"",E590*F590)</f>
        <v/>
      </c>
      <c r="H590" s="10" t="n"/>
    </row>
    <row r="591">
      <c r="A591" s="13" t="n"/>
      <c r="B591" s="10" t="n"/>
      <c r="C591" s="14">
        <f>IF(B591="","",IFERROR(INDEX('Ürünler'!$B$5:$B$204,MATCH(B591,'Ürünler'!$A$5:$A$204,0)),"KOD BULUNAMADI"))</f>
        <v/>
      </c>
      <c r="D591" s="15" t="n"/>
      <c r="E591" s="12" t="n"/>
      <c r="F591" s="11" t="n"/>
      <c r="G591" s="16">
        <f>IF(OR(E591="",F591=""),"",E591*F591)</f>
        <v/>
      </c>
      <c r="H591" s="10" t="n"/>
    </row>
    <row r="592">
      <c r="A592" s="13" t="n"/>
      <c r="B592" s="10" t="n"/>
      <c r="C592" s="14">
        <f>IF(B592="","",IFERROR(INDEX('Ürünler'!$B$5:$B$204,MATCH(B592,'Ürünler'!$A$5:$A$204,0)),"KOD BULUNAMADI"))</f>
        <v/>
      </c>
      <c r="D592" s="15" t="n"/>
      <c r="E592" s="12" t="n"/>
      <c r="F592" s="11" t="n"/>
      <c r="G592" s="16">
        <f>IF(OR(E592="",F592=""),"",E592*F592)</f>
        <v/>
      </c>
      <c r="H592" s="10" t="n"/>
    </row>
    <row r="593">
      <c r="A593" s="13" t="n"/>
      <c r="B593" s="10" t="n"/>
      <c r="C593" s="14">
        <f>IF(B593="","",IFERROR(INDEX('Ürünler'!$B$5:$B$204,MATCH(B593,'Ürünler'!$A$5:$A$204,0)),"KOD BULUNAMADI"))</f>
        <v/>
      </c>
      <c r="D593" s="15" t="n"/>
      <c r="E593" s="12" t="n"/>
      <c r="F593" s="11" t="n"/>
      <c r="G593" s="16">
        <f>IF(OR(E593="",F593=""),"",E593*F593)</f>
        <v/>
      </c>
      <c r="H593" s="10" t="n"/>
    </row>
    <row r="594">
      <c r="A594" s="13" t="n"/>
      <c r="B594" s="10" t="n"/>
      <c r="C594" s="14">
        <f>IF(B594="","",IFERROR(INDEX('Ürünler'!$B$5:$B$204,MATCH(B594,'Ürünler'!$A$5:$A$204,0)),"KOD BULUNAMADI"))</f>
        <v/>
      </c>
      <c r="D594" s="15" t="n"/>
      <c r="E594" s="12" t="n"/>
      <c r="F594" s="11" t="n"/>
      <c r="G594" s="16">
        <f>IF(OR(E594="",F594=""),"",E594*F594)</f>
        <v/>
      </c>
      <c r="H594" s="10" t="n"/>
    </row>
    <row r="595">
      <c r="A595" s="13" t="n"/>
      <c r="B595" s="10" t="n"/>
      <c r="C595" s="14">
        <f>IF(B595="","",IFERROR(INDEX('Ürünler'!$B$5:$B$204,MATCH(B595,'Ürünler'!$A$5:$A$204,0)),"KOD BULUNAMADI"))</f>
        <v/>
      </c>
      <c r="D595" s="15" t="n"/>
      <c r="E595" s="12" t="n"/>
      <c r="F595" s="11" t="n"/>
      <c r="G595" s="16">
        <f>IF(OR(E595="",F595=""),"",E595*F595)</f>
        <v/>
      </c>
      <c r="H595" s="10" t="n"/>
    </row>
    <row r="596">
      <c r="A596" s="13" t="n"/>
      <c r="B596" s="10" t="n"/>
      <c r="C596" s="14">
        <f>IF(B596="","",IFERROR(INDEX('Ürünler'!$B$5:$B$204,MATCH(B596,'Ürünler'!$A$5:$A$204,0)),"KOD BULUNAMADI"))</f>
        <v/>
      </c>
      <c r="D596" s="15" t="n"/>
      <c r="E596" s="12" t="n"/>
      <c r="F596" s="11" t="n"/>
      <c r="G596" s="16">
        <f>IF(OR(E596="",F596=""),"",E596*F596)</f>
        <v/>
      </c>
      <c r="H596" s="10" t="n"/>
    </row>
    <row r="597">
      <c r="A597" s="13" t="n"/>
      <c r="B597" s="10" t="n"/>
      <c r="C597" s="14">
        <f>IF(B597="","",IFERROR(INDEX('Ürünler'!$B$5:$B$204,MATCH(B597,'Ürünler'!$A$5:$A$204,0)),"KOD BULUNAMADI"))</f>
        <v/>
      </c>
      <c r="D597" s="15" t="n"/>
      <c r="E597" s="12" t="n"/>
      <c r="F597" s="11" t="n"/>
      <c r="G597" s="16">
        <f>IF(OR(E597="",F597=""),"",E597*F597)</f>
        <v/>
      </c>
      <c r="H597" s="10" t="n"/>
    </row>
    <row r="598">
      <c r="A598" s="13" t="n"/>
      <c r="B598" s="10" t="n"/>
      <c r="C598" s="14">
        <f>IF(B598="","",IFERROR(INDEX('Ürünler'!$B$5:$B$204,MATCH(B598,'Ürünler'!$A$5:$A$204,0)),"KOD BULUNAMADI"))</f>
        <v/>
      </c>
      <c r="D598" s="15" t="n"/>
      <c r="E598" s="12" t="n"/>
      <c r="F598" s="11" t="n"/>
      <c r="G598" s="16">
        <f>IF(OR(E598="",F598=""),"",E598*F598)</f>
        <v/>
      </c>
      <c r="H598" s="10" t="n"/>
    </row>
    <row r="599">
      <c r="A599" s="13" t="n"/>
      <c r="B599" s="10" t="n"/>
      <c r="C599" s="14">
        <f>IF(B599="","",IFERROR(INDEX('Ürünler'!$B$5:$B$204,MATCH(B599,'Ürünler'!$A$5:$A$204,0)),"KOD BULUNAMADI"))</f>
        <v/>
      </c>
      <c r="D599" s="15" t="n"/>
      <c r="E599" s="12" t="n"/>
      <c r="F599" s="11" t="n"/>
      <c r="G599" s="16">
        <f>IF(OR(E599="",F599=""),"",E599*F599)</f>
        <v/>
      </c>
      <c r="H599" s="10" t="n"/>
    </row>
    <row r="600">
      <c r="A600" s="13" t="n"/>
      <c r="B600" s="10" t="n"/>
      <c r="C600" s="14">
        <f>IF(B600="","",IFERROR(INDEX('Ürünler'!$B$5:$B$204,MATCH(B600,'Ürünler'!$A$5:$A$204,0)),"KOD BULUNAMADI"))</f>
        <v/>
      </c>
      <c r="D600" s="15" t="n"/>
      <c r="E600" s="12" t="n"/>
      <c r="F600" s="11" t="n"/>
      <c r="G600" s="16">
        <f>IF(OR(E600="",F600=""),"",E600*F600)</f>
        <v/>
      </c>
      <c r="H600" s="10" t="n"/>
    </row>
    <row r="601">
      <c r="A601" s="13" t="n"/>
      <c r="B601" s="10" t="n"/>
      <c r="C601" s="14">
        <f>IF(B601="","",IFERROR(INDEX('Ürünler'!$B$5:$B$204,MATCH(B601,'Ürünler'!$A$5:$A$204,0)),"KOD BULUNAMADI"))</f>
        <v/>
      </c>
      <c r="D601" s="15" t="n"/>
      <c r="E601" s="12" t="n"/>
      <c r="F601" s="11" t="n"/>
      <c r="G601" s="16">
        <f>IF(OR(E601="",F601=""),"",E601*F601)</f>
        <v/>
      </c>
      <c r="H601" s="10" t="n"/>
    </row>
    <row r="602">
      <c r="A602" s="13" t="n"/>
      <c r="B602" s="10" t="n"/>
      <c r="C602" s="14">
        <f>IF(B602="","",IFERROR(INDEX('Ürünler'!$B$5:$B$204,MATCH(B602,'Ürünler'!$A$5:$A$204,0)),"KOD BULUNAMADI"))</f>
        <v/>
      </c>
      <c r="D602" s="15" t="n"/>
      <c r="E602" s="12" t="n"/>
      <c r="F602" s="11" t="n"/>
      <c r="G602" s="16">
        <f>IF(OR(E602="",F602=""),"",E602*F602)</f>
        <v/>
      </c>
      <c r="H602" s="10" t="n"/>
    </row>
    <row r="603">
      <c r="A603" s="13" t="n"/>
      <c r="B603" s="10" t="n"/>
      <c r="C603" s="14">
        <f>IF(B603="","",IFERROR(INDEX('Ürünler'!$B$5:$B$204,MATCH(B603,'Ürünler'!$A$5:$A$204,0)),"KOD BULUNAMADI"))</f>
        <v/>
      </c>
      <c r="D603" s="15" t="n"/>
      <c r="E603" s="12" t="n"/>
      <c r="F603" s="11" t="n"/>
      <c r="G603" s="16">
        <f>IF(OR(E603="",F603=""),"",E603*F603)</f>
        <v/>
      </c>
      <c r="H603" s="10" t="n"/>
    </row>
    <row r="604">
      <c r="A604" s="13" t="n"/>
      <c r="B604" s="10" t="n"/>
      <c r="C604" s="14">
        <f>IF(B604="","",IFERROR(INDEX('Ürünler'!$B$5:$B$204,MATCH(B604,'Ürünler'!$A$5:$A$204,0)),"KOD BULUNAMADI"))</f>
        <v/>
      </c>
      <c r="D604" s="15" t="n"/>
      <c r="E604" s="12" t="n"/>
      <c r="F604" s="11" t="n"/>
      <c r="G604" s="16">
        <f>IF(OR(E604="",F604=""),"",E604*F604)</f>
        <v/>
      </c>
      <c r="H604" s="10" t="n"/>
    </row>
    <row r="605">
      <c r="A605" s="13" t="n"/>
      <c r="B605" s="10" t="n"/>
      <c r="C605" s="14">
        <f>IF(B605="","",IFERROR(INDEX('Ürünler'!$B$5:$B$204,MATCH(B605,'Ürünler'!$A$5:$A$204,0)),"KOD BULUNAMADI"))</f>
        <v/>
      </c>
      <c r="D605" s="15" t="n"/>
      <c r="E605" s="12" t="n"/>
      <c r="F605" s="11" t="n"/>
      <c r="G605" s="16">
        <f>IF(OR(E605="",F605=""),"",E605*F605)</f>
        <v/>
      </c>
      <c r="H605" s="10" t="n"/>
    </row>
    <row r="606">
      <c r="A606" s="13" t="n"/>
      <c r="B606" s="10" t="n"/>
      <c r="C606" s="14">
        <f>IF(B606="","",IFERROR(INDEX('Ürünler'!$B$5:$B$204,MATCH(B606,'Ürünler'!$A$5:$A$204,0)),"KOD BULUNAMADI"))</f>
        <v/>
      </c>
      <c r="D606" s="15" t="n"/>
      <c r="E606" s="12" t="n"/>
      <c r="F606" s="11" t="n"/>
      <c r="G606" s="16">
        <f>IF(OR(E606="",F606=""),"",E606*F606)</f>
        <v/>
      </c>
      <c r="H606" s="10" t="n"/>
    </row>
    <row r="607">
      <c r="A607" s="13" t="n"/>
      <c r="B607" s="10" t="n"/>
      <c r="C607" s="14">
        <f>IF(B607="","",IFERROR(INDEX('Ürünler'!$B$5:$B$204,MATCH(B607,'Ürünler'!$A$5:$A$204,0)),"KOD BULUNAMADI"))</f>
        <v/>
      </c>
      <c r="D607" s="15" t="n"/>
      <c r="E607" s="12" t="n"/>
      <c r="F607" s="11" t="n"/>
      <c r="G607" s="16">
        <f>IF(OR(E607="",F607=""),"",E607*F607)</f>
        <v/>
      </c>
      <c r="H607" s="10" t="n"/>
    </row>
    <row r="608">
      <c r="A608" s="13" t="n"/>
      <c r="B608" s="10" t="n"/>
      <c r="C608" s="14">
        <f>IF(B608="","",IFERROR(INDEX('Ürünler'!$B$5:$B$204,MATCH(B608,'Ürünler'!$A$5:$A$204,0)),"KOD BULUNAMADI"))</f>
        <v/>
      </c>
      <c r="D608" s="15" t="n"/>
      <c r="E608" s="12" t="n"/>
      <c r="F608" s="11" t="n"/>
      <c r="G608" s="16">
        <f>IF(OR(E608="",F608=""),"",E608*F608)</f>
        <v/>
      </c>
      <c r="H608" s="10" t="n"/>
    </row>
    <row r="609">
      <c r="A609" s="13" t="n"/>
      <c r="B609" s="10" t="n"/>
      <c r="C609" s="14">
        <f>IF(B609="","",IFERROR(INDEX('Ürünler'!$B$5:$B$204,MATCH(B609,'Ürünler'!$A$5:$A$204,0)),"KOD BULUNAMADI"))</f>
        <v/>
      </c>
      <c r="D609" s="15" t="n"/>
      <c r="E609" s="12" t="n"/>
      <c r="F609" s="11" t="n"/>
      <c r="G609" s="16">
        <f>IF(OR(E609="",F609=""),"",E609*F609)</f>
        <v/>
      </c>
      <c r="H609" s="10" t="n"/>
    </row>
    <row r="610">
      <c r="A610" s="13" t="n"/>
      <c r="B610" s="10" t="n"/>
      <c r="C610" s="14">
        <f>IF(B610="","",IFERROR(INDEX('Ürünler'!$B$5:$B$204,MATCH(B610,'Ürünler'!$A$5:$A$204,0)),"KOD BULUNAMADI"))</f>
        <v/>
      </c>
      <c r="D610" s="15" t="n"/>
      <c r="E610" s="12" t="n"/>
      <c r="F610" s="11" t="n"/>
      <c r="G610" s="16">
        <f>IF(OR(E610="",F610=""),"",E610*F610)</f>
        <v/>
      </c>
      <c r="H610" s="10" t="n"/>
    </row>
    <row r="611">
      <c r="A611" s="13" t="n"/>
      <c r="B611" s="10" t="n"/>
      <c r="C611" s="14">
        <f>IF(B611="","",IFERROR(INDEX('Ürünler'!$B$5:$B$204,MATCH(B611,'Ürünler'!$A$5:$A$204,0)),"KOD BULUNAMADI"))</f>
        <v/>
      </c>
      <c r="D611" s="15" t="n"/>
      <c r="E611" s="12" t="n"/>
      <c r="F611" s="11" t="n"/>
      <c r="G611" s="16">
        <f>IF(OR(E611="",F611=""),"",E611*F611)</f>
        <v/>
      </c>
      <c r="H611" s="10" t="n"/>
    </row>
    <row r="612">
      <c r="A612" s="13" t="n"/>
      <c r="B612" s="10" t="n"/>
      <c r="C612" s="14">
        <f>IF(B612="","",IFERROR(INDEX('Ürünler'!$B$5:$B$204,MATCH(B612,'Ürünler'!$A$5:$A$204,0)),"KOD BULUNAMADI"))</f>
        <v/>
      </c>
      <c r="D612" s="15" t="n"/>
      <c r="E612" s="12" t="n"/>
      <c r="F612" s="11" t="n"/>
      <c r="G612" s="16">
        <f>IF(OR(E612="",F612=""),"",E612*F612)</f>
        <v/>
      </c>
      <c r="H612" s="10" t="n"/>
    </row>
    <row r="613">
      <c r="A613" s="13" t="n"/>
      <c r="B613" s="10" t="n"/>
      <c r="C613" s="14">
        <f>IF(B613="","",IFERROR(INDEX('Ürünler'!$B$5:$B$204,MATCH(B613,'Ürünler'!$A$5:$A$204,0)),"KOD BULUNAMADI"))</f>
        <v/>
      </c>
      <c r="D613" s="15" t="n"/>
      <c r="E613" s="12" t="n"/>
      <c r="F613" s="11" t="n"/>
      <c r="G613" s="16">
        <f>IF(OR(E613="",F613=""),"",E613*F613)</f>
        <v/>
      </c>
      <c r="H613" s="10" t="n"/>
    </row>
    <row r="614">
      <c r="A614" s="13" t="n"/>
      <c r="B614" s="10" t="n"/>
      <c r="C614" s="14">
        <f>IF(B614="","",IFERROR(INDEX('Ürünler'!$B$5:$B$204,MATCH(B614,'Ürünler'!$A$5:$A$204,0)),"KOD BULUNAMADI"))</f>
        <v/>
      </c>
      <c r="D614" s="15" t="n"/>
      <c r="E614" s="12" t="n"/>
      <c r="F614" s="11" t="n"/>
      <c r="G614" s="16">
        <f>IF(OR(E614="",F614=""),"",E614*F614)</f>
        <v/>
      </c>
      <c r="H614" s="10" t="n"/>
    </row>
    <row r="615">
      <c r="A615" s="13" t="n"/>
      <c r="B615" s="10" t="n"/>
      <c r="C615" s="14">
        <f>IF(B615="","",IFERROR(INDEX('Ürünler'!$B$5:$B$204,MATCH(B615,'Ürünler'!$A$5:$A$204,0)),"KOD BULUNAMADI"))</f>
        <v/>
      </c>
      <c r="D615" s="15" t="n"/>
      <c r="E615" s="12" t="n"/>
      <c r="F615" s="11" t="n"/>
      <c r="G615" s="16">
        <f>IF(OR(E615="",F615=""),"",E615*F615)</f>
        <v/>
      </c>
      <c r="H615" s="10" t="n"/>
    </row>
    <row r="616">
      <c r="A616" s="13" t="n"/>
      <c r="B616" s="10" t="n"/>
      <c r="C616" s="14">
        <f>IF(B616="","",IFERROR(INDEX('Ürünler'!$B$5:$B$204,MATCH(B616,'Ürünler'!$A$5:$A$204,0)),"KOD BULUNAMADI"))</f>
        <v/>
      </c>
      <c r="D616" s="15" t="n"/>
      <c r="E616" s="12" t="n"/>
      <c r="F616" s="11" t="n"/>
      <c r="G616" s="16">
        <f>IF(OR(E616="",F616=""),"",E616*F616)</f>
        <v/>
      </c>
      <c r="H616" s="10" t="n"/>
    </row>
    <row r="617">
      <c r="A617" s="13" t="n"/>
      <c r="B617" s="10" t="n"/>
      <c r="C617" s="14">
        <f>IF(B617="","",IFERROR(INDEX('Ürünler'!$B$5:$B$204,MATCH(B617,'Ürünler'!$A$5:$A$204,0)),"KOD BULUNAMADI"))</f>
        <v/>
      </c>
      <c r="D617" s="15" t="n"/>
      <c r="E617" s="12" t="n"/>
      <c r="F617" s="11" t="n"/>
      <c r="G617" s="16">
        <f>IF(OR(E617="",F617=""),"",E617*F617)</f>
        <v/>
      </c>
      <c r="H617" s="10" t="n"/>
    </row>
    <row r="618">
      <c r="A618" s="13" t="n"/>
      <c r="B618" s="10" t="n"/>
      <c r="C618" s="14">
        <f>IF(B618="","",IFERROR(INDEX('Ürünler'!$B$5:$B$204,MATCH(B618,'Ürünler'!$A$5:$A$204,0)),"KOD BULUNAMADI"))</f>
        <v/>
      </c>
      <c r="D618" s="15" t="n"/>
      <c r="E618" s="12" t="n"/>
      <c r="F618" s="11" t="n"/>
      <c r="G618" s="16">
        <f>IF(OR(E618="",F618=""),"",E618*F618)</f>
        <v/>
      </c>
      <c r="H618" s="10" t="n"/>
    </row>
    <row r="619">
      <c r="A619" s="13" t="n"/>
      <c r="B619" s="10" t="n"/>
      <c r="C619" s="14">
        <f>IF(B619="","",IFERROR(INDEX('Ürünler'!$B$5:$B$204,MATCH(B619,'Ürünler'!$A$5:$A$204,0)),"KOD BULUNAMADI"))</f>
        <v/>
      </c>
      <c r="D619" s="15" t="n"/>
      <c r="E619" s="12" t="n"/>
      <c r="F619" s="11" t="n"/>
      <c r="G619" s="16">
        <f>IF(OR(E619="",F619=""),"",E619*F619)</f>
        <v/>
      </c>
      <c r="H619" s="10" t="n"/>
    </row>
    <row r="620">
      <c r="A620" s="13" t="n"/>
      <c r="B620" s="10" t="n"/>
      <c r="C620" s="14">
        <f>IF(B620="","",IFERROR(INDEX('Ürünler'!$B$5:$B$204,MATCH(B620,'Ürünler'!$A$5:$A$204,0)),"KOD BULUNAMADI"))</f>
        <v/>
      </c>
      <c r="D620" s="15" t="n"/>
      <c r="E620" s="12" t="n"/>
      <c r="F620" s="11" t="n"/>
      <c r="G620" s="16">
        <f>IF(OR(E620="",F620=""),"",E620*F620)</f>
        <v/>
      </c>
      <c r="H620" s="10" t="n"/>
    </row>
    <row r="621">
      <c r="A621" s="13" t="n"/>
      <c r="B621" s="10" t="n"/>
      <c r="C621" s="14">
        <f>IF(B621="","",IFERROR(INDEX('Ürünler'!$B$5:$B$204,MATCH(B621,'Ürünler'!$A$5:$A$204,0)),"KOD BULUNAMADI"))</f>
        <v/>
      </c>
      <c r="D621" s="15" t="n"/>
      <c r="E621" s="12" t="n"/>
      <c r="F621" s="11" t="n"/>
      <c r="G621" s="16">
        <f>IF(OR(E621="",F621=""),"",E621*F621)</f>
        <v/>
      </c>
      <c r="H621" s="10" t="n"/>
    </row>
    <row r="622">
      <c r="A622" s="13" t="n"/>
      <c r="B622" s="10" t="n"/>
      <c r="C622" s="14">
        <f>IF(B622="","",IFERROR(INDEX('Ürünler'!$B$5:$B$204,MATCH(B622,'Ürünler'!$A$5:$A$204,0)),"KOD BULUNAMADI"))</f>
        <v/>
      </c>
      <c r="D622" s="15" t="n"/>
      <c r="E622" s="12" t="n"/>
      <c r="F622" s="11" t="n"/>
      <c r="G622" s="16">
        <f>IF(OR(E622="",F622=""),"",E622*F622)</f>
        <v/>
      </c>
      <c r="H622" s="10" t="n"/>
    </row>
    <row r="623">
      <c r="A623" s="13" t="n"/>
      <c r="B623" s="10" t="n"/>
      <c r="C623" s="14">
        <f>IF(B623="","",IFERROR(INDEX('Ürünler'!$B$5:$B$204,MATCH(B623,'Ürünler'!$A$5:$A$204,0)),"KOD BULUNAMADI"))</f>
        <v/>
      </c>
      <c r="D623" s="15" t="n"/>
      <c r="E623" s="12" t="n"/>
      <c r="F623" s="11" t="n"/>
      <c r="G623" s="16">
        <f>IF(OR(E623="",F623=""),"",E623*F623)</f>
        <v/>
      </c>
      <c r="H623" s="10" t="n"/>
    </row>
    <row r="624">
      <c r="A624" s="13" t="n"/>
      <c r="B624" s="10" t="n"/>
      <c r="C624" s="14">
        <f>IF(B624="","",IFERROR(INDEX('Ürünler'!$B$5:$B$204,MATCH(B624,'Ürünler'!$A$5:$A$204,0)),"KOD BULUNAMADI"))</f>
        <v/>
      </c>
      <c r="D624" s="15" t="n"/>
      <c r="E624" s="12" t="n"/>
      <c r="F624" s="11" t="n"/>
      <c r="G624" s="16">
        <f>IF(OR(E624="",F624=""),"",E624*F624)</f>
        <v/>
      </c>
      <c r="H624" s="10" t="n"/>
    </row>
    <row r="625">
      <c r="A625" s="13" t="n"/>
      <c r="B625" s="10" t="n"/>
      <c r="C625" s="14">
        <f>IF(B625="","",IFERROR(INDEX('Ürünler'!$B$5:$B$204,MATCH(B625,'Ürünler'!$A$5:$A$204,0)),"KOD BULUNAMADI"))</f>
        <v/>
      </c>
      <c r="D625" s="15" t="n"/>
      <c r="E625" s="12" t="n"/>
      <c r="F625" s="11" t="n"/>
      <c r="G625" s="16">
        <f>IF(OR(E625="",F625=""),"",E625*F625)</f>
        <v/>
      </c>
      <c r="H625" s="10" t="n"/>
    </row>
    <row r="626">
      <c r="A626" s="13" t="n"/>
      <c r="B626" s="10" t="n"/>
      <c r="C626" s="14">
        <f>IF(B626="","",IFERROR(INDEX('Ürünler'!$B$5:$B$204,MATCH(B626,'Ürünler'!$A$5:$A$204,0)),"KOD BULUNAMADI"))</f>
        <v/>
      </c>
      <c r="D626" s="15" t="n"/>
      <c r="E626" s="12" t="n"/>
      <c r="F626" s="11" t="n"/>
      <c r="G626" s="16">
        <f>IF(OR(E626="",F626=""),"",E626*F626)</f>
        <v/>
      </c>
      <c r="H626" s="10" t="n"/>
    </row>
    <row r="627">
      <c r="A627" s="13" t="n"/>
      <c r="B627" s="10" t="n"/>
      <c r="C627" s="14">
        <f>IF(B627="","",IFERROR(INDEX('Ürünler'!$B$5:$B$204,MATCH(B627,'Ürünler'!$A$5:$A$204,0)),"KOD BULUNAMADI"))</f>
        <v/>
      </c>
      <c r="D627" s="15" t="n"/>
      <c r="E627" s="12" t="n"/>
      <c r="F627" s="11" t="n"/>
      <c r="G627" s="16">
        <f>IF(OR(E627="",F627=""),"",E627*F627)</f>
        <v/>
      </c>
      <c r="H627" s="10" t="n"/>
    </row>
    <row r="628">
      <c r="A628" s="13" t="n"/>
      <c r="B628" s="10" t="n"/>
      <c r="C628" s="14">
        <f>IF(B628="","",IFERROR(INDEX('Ürünler'!$B$5:$B$204,MATCH(B628,'Ürünler'!$A$5:$A$204,0)),"KOD BULUNAMADI"))</f>
        <v/>
      </c>
      <c r="D628" s="15" t="n"/>
      <c r="E628" s="12" t="n"/>
      <c r="F628" s="11" t="n"/>
      <c r="G628" s="16">
        <f>IF(OR(E628="",F628=""),"",E628*F628)</f>
        <v/>
      </c>
      <c r="H628" s="10" t="n"/>
    </row>
    <row r="629">
      <c r="A629" s="13" t="n"/>
      <c r="B629" s="10" t="n"/>
      <c r="C629" s="14">
        <f>IF(B629="","",IFERROR(INDEX('Ürünler'!$B$5:$B$204,MATCH(B629,'Ürünler'!$A$5:$A$204,0)),"KOD BULUNAMADI"))</f>
        <v/>
      </c>
      <c r="D629" s="15" t="n"/>
      <c r="E629" s="12" t="n"/>
      <c r="F629" s="11" t="n"/>
      <c r="G629" s="16">
        <f>IF(OR(E629="",F629=""),"",E629*F629)</f>
        <v/>
      </c>
      <c r="H629" s="10" t="n"/>
    </row>
    <row r="630">
      <c r="A630" s="13" t="n"/>
      <c r="B630" s="10" t="n"/>
      <c r="C630" s="14">
        <f>IF(B630="","",IFERROR(INDEX('Ürünler'!$B$5:$B$204,MATCH(B630,'Ürünler'!$A$5:$A$204,0)),"KOD BULUNAMADI"))</f>
        <v/>
      </c>
      <c r="D630" s="15" t="n"/>
      <c r="E630" s="12" t="n"/>
      <c r="F630" s="11" t="n"/>
      <c r="G630" s="16">
        <f>IF(OR(E630="",F630=""),"",E630*F630)</f>
        <v/>
      </c>
      <c r="H630" s="10" t="n"/>
    </row>
    <row r="631">
      <c r="A631" s="13" t="n"/>
      <c r="B631" s="10" t="n"/>
      <c r="C631" s="14">
        <f>IF(B631="","",IFERROR(INDEX('Ürünler'!$B$5:$B$204,MATCH(B631,'Ürünler'!$A$5:$A$204,0)),"KOD BULUNAMADI"))</f>
        <v/>
      </c>
      <c r="D631" s="15" t="n"/>
      <c r="E631" s="12" t="n"/>
      <c r="F631" s="11" t="n"/>
      <c r="G631" s="16">
        <f>IF(OR(E631="",F631=""),"",E631*F631)</f>
        <v/>
      </c>
      <c r="H631" s="10" t="n"/>
    </row>
    <row r="632">
      <c r="A632" s="13" t="n"/>
      <c r="B632" s="10" t="n"/>
      <c r="C632" s="14">
        <f>IF(B632="","",IFERROR(INDEX('Ürünler'!$B$5:$B$204,MATCH(B632,'Ürünler'!$A$5:$A$204,0)),"KOD BULUNAMADI"))</f>
        <v/>
      </c>
      <c r="D632" s="15" t="n"/>
      <c r="E632" s="12" t="n"/>
      <c r="F632" s="11" t="n"/>
      <c r="G632" s="16">
        <f>IF(OR(E632="",F632=""),"",E632*F632)</f>
        <v/>
      </c>
      <c r="H632" s="10" t="n"/>
    </row>
    <row r="633">
      <c r="A633" s="13" t="n"/>
      <c r="B633" s="10" t="n"/>
      <c r="C633" s="14">
        <f>IF(B633="","",IFERROR(INDEX('Ürünler'!$B$5:$B$204,MATCH(B633,'Ürünler'!$A$5:$A$204,0)),"KOD BULUNAMADI"))</f>
        <v/>
      </c>
      <c r="D633" s="15" t="n"/>
      <c r="E633" s="12" t="n"/>
      <c r="F633" s="11" t="n"/>
      <c r="G633" s="16">
        <f>IF(OR(E633="",F633=""),"",E633*F633)</f>
        <v/>
      </c>
      <c r="H633" s="10" t="n"/>
    </row>
    <row r="634">
      <c r="A634" s="13" t="n"/>
      <c r="B634" s="10" t="n"/>
      <c r="C634" s="14">
        <f>IF(B634="","",IFERROR(INDEX('Ürünler'!$B$5:$B$204,MATCH(B634,'Ürünler'!$A$5:$A$204,0)),"KOD BULUNAMADI"))</f>
        <v/>
      </c>
      <c r="D634" s="15" t="n"/>
      <c r="E634" s="12" t="n"/>
      <c r="F634" s="11" t="n"/>
      <c r="G634" s="16">
        <f>IF(OR(E634="",F634=""),"",E634*F634)</f>
        <v/>
      </c>
      <c r="H634" s="10" t="n"/>
    </row>
    <row r="635">
      <c r="A635" s="13" t="n"/>
      <c r="B635" s="10" t="n"/>
      <c r="C635" s="14">
        <f>IF(B635="","",IFERROR(INDEX('Ürünler'!$B$5:$B$204,MATCH(B635,'Ürünler'!$A$5:$A$204,0)),"KOD BULUNAMADI"))</f>
        <v/>
      </c>
      <c r="D635" s="15" t="n"/>
      <c r="E635" s="12" t="n"/>
      <c r="F635" s="11" t="n"/>
      <c r="G635" s="16">
        <f>IF(OR(E635="",F635=""),"",E635*F635)</f>
        <v/>
      </c>
      <c r="H635" s="10" t="n"/>
    </row>
    <row r="636">
      <c r="A636" s="13" t="n"/>
      <c r="B636" s="10" t="n"/>
      <c r="C636" s="14">
        <f>IF(B636="","",IFERROR(INDEX('Ürünler'!$B$5:$B$204,MATCH(B636,'Ürünler'!$A$5:$A$204,0)),"KOD BULUNAMADI"))</f>
        <v/>
      </c>
      <c r="D636" s="15" t="n"/>
      <c r="E636" s="12" t="n"/>
      <c r="F636" s="11" t="n"/>
      <c r="G636" s="16">
        <f>IF(OR(E636="",F636=""),"",E636*F636)</f>
        <v/>
      </c>
      <c r="H636" s="10" t="n"/>
    </row>
    <row r="637">
      <c r="A637" s="13" t="n"/>
      <c r="B637" s="10" t="n"/>
      <c r="C637" s="14">
        <f>IF(B637="","",IFERROR(INDEX('Ürünler'!$B$5:$B$204,MATCH(B637,'Ürünler'!$A$5:$A$204,0)),"KOD BULUNAMADI"))</f>
        <v/>
      </c>
      <c r="D637" s="15" t="n"/>
      <c r="E637" s="12" t="n"/>
      <c r="F637" s="11" t="n"/>
      <c r="G637" s="16">
        <f>IF(OR(E637="",F637=""),"",E637*F637)</f>
        <v/>
      </c>
      <c r="H637" s="10" t="n"/>
    </row>
    <row r="638">
      <c r="A638" s="13" t="n"/>
      <c r="B638" s="10" t="n"/>
      <c r="C638" s="14">
        <f>IF(B638="","",IFERROR(INDEX('Ürünler'!$B$5:$B$204,MATCH(B638,'Ürünler'!$A$5:$A$204,0)),"KOD BULUNAMADI"))</f>
        <v/>
      </c>
      <c r="D638" s="15" t="n"/>
      <c r="E638" s="12" t="n"/>
      <c r="F638" s="11" t="n"/>
      <c r="G638" s="16">
        <f>IF(OR(E638="",F638=""),"",E638*F638)</f>
        <v/>
      </c>
      <c r="H638" s="10" t="n"/>
    </row>
    <row r="639">
      <c r="A639" s="13" t="n"/>
      <c r="B639" s="10" t="n"/>
      <c r="C639" s="14">
        <f>IF(B639="","",IFERROR(INDEX('Ürünler'!$B$5:$B$204,MATCH(B639,'Ürünler'!$A$5:$A$204,0)),"KOD BULUNAMADI"))</f>
        <v/>
      </c>
      <c r="D639" s="15" t="n"/>
      <c r="E639" s="12" t="n"/>
      <c r="F639" s="11" t="n"/>
      <c r="G639" s="16">
        <f>IF(OR(E639="",F639=""),"",E639*F639)</f>
        <v/>
      </c>
      <c r="H639" s="10" t="n"/>
    </row>
    <row r="640">
      <c r="A640" s="13" t="n"/>
      <c r="B640" s="10" t="n"/>
      <c r="C640" s="14">
        <f>IF(B640="","",IFERROR(INDEX('Ürünler'!$B$5:$B$204,MATCH(B640,'Ürünler'!$A$5:$A$204,0)),"KOD BULUNAMADI"))</f>
        <v/>
      </c>
      <c r="D640" s="15" t="n"/>
      <c r="E640" s="12" t="n"/>
      <c r="F640" s="11" t="n"/>
      <c r="G640" s="16">
        <f>IF(OR(E640="",F640=""),"",E640*F640)</f>
        <v/>
      </c>
      <c r="H640" s="10" t="n"/>
    </row>
    <row r="641">
      <c r="A641" s="13" t="n"/>
      <c r="B641" s="10" t="n"/>
      <c r="C641" s="14">
        <f>IF(B641="","",IFERROR(INDEX('Ürünler'!$B$5:$B$204,MATCH(B641,'Ürünler'!$A$5:$A$204,0)),"KOD BULUNAMADI"))</f>
        <v/>
      </c>
      <c r="D641" s="15" t="n"/>
      <c r="E641" s="12" t="n"/>
      <c r="F641" s="11" t="n"/>
      <c r="G641" s="16">
        <f>IF(OR(E641="",F641=""),"",E641*F641)</f>
        <v/>
      </c>
      <c r="H641" s="10" t="n"/>
    </row>
    <row r="642">
      <c r="A642" s="13" t="n"/>
      <c r="B642" s="10" t="n"/>
      <c r="C642" s="14">
        <f>IF(B642="","",IFERROR(INDEX('Ürünler'!$B$5:$B$204,MATCH(B642,'Ürünler'!$A$5:$A$204,0)),"KOD BULUNAMADI"))</f>
        <v/>
      </c>
      <c r="D642" s="15" t="n"/>
      <c r="E642" s="12" t="n"/>
      <c r="F642" s="11" t="n"/>
      <c r="G642" s="16">
        <f>IF(OR(E642="",F642=""),"",E642*F642)</f>
        <v/>
      </c>
      <c r="H642" s="10" t="n"/>
    </row>
    <row r="643">
      <c r="A643" s="13" t="n"/>
      <c r="B643" s="10" t="n"/>
      <c r="C643" s="14">
        <f>IF(B643="","",IFERROR(INDEX('Ürünler'!$B$5:$B$204,MATCH(B643,'Ürünler'!$A$5:$A$204,0)),"KOD BULUNAMADI"))</f>
        <v/>
      </c>
      <c r="D643" s="15" t="n"/>
      <c r="E643" s="12" t="n"/>
      <c r="F643" s="11" t="n"/>
      <c r="G643" s="16">
        <f>IF(OR(E643="",F643=""),"",E643*F643)</f>
        <v/>
      </c>
      <c r="H643" s="10" t="n"/>
    </row>
    <row r="644">
      <c r="A644" s="13" t="n"/>
      <c r="B644" s="10" t="n"/>
      <c r="C644" s="14">
        <f>IF(B644="","",IFERROR(INDEX('Ürünler'!$B$5:$B$204,MATCH(B644,'Ürünler'!$A$5:$A$204,0)),"KOD BULUNAMADI"))</f>
        <v/>
      </c>
      <c r="D644" s="15" t="n"/>
      <c r="E644" s="12" t="n"/>
      <c r="F644" s="11" t="n"/>
      <c r="G644" s="16">
        <f>IF(OR(E644="",F644=""),"",E644*F644)</f>
        <v/>
      </c>
      <c r="H644" s="10" t="n"/>
    </row>
    <row r="645">
      <c r="A645" s="13" t="n"/>
      <c r="B645" s="10" t="n"/>
      <c r="C645" s="14">
        <f>IF(B645="","",IFERROR(INDEX('Ürünler'!$B$5:$B$204,MATCH(B645,'Ürünler'!$A$5:$A$204,0)),"KOD BULUNAMADI"))</f>
        <v/>
      </c>
      <c r="D645" s="15" t="n"/>
      <c r="E645" s="12" t="n"/>
      <c r="F645" s="11" t="n"/>
      <c r="G645" s="16">
        <f>IF(OR(E645="",F645=""),"",E645*F645)</f>
        <v/>
      </c>
      <c r="H645" s="10" t="n"/>
    </row>
    <row r="646">
      <c r="A646" s="13" t="n"/>
      <c r="B646" s="10" t="n"/>
      <c r="C646" s="14">
        <f>IF(B646="","",IFERROR(INDEX('Ürünler'!$B$5:$B$204,MATCH(B646,'Ürünler'!$A$5:$A$204,0)),"KOD BULUNAMADI"))</f>
        <v/>
      </c>
      <c r="D646" s="15" t="n"/>
      <c r="E646" s="12" t="n"/>
      <c r="F646" s="11" t="n"/>
      <c r="G646" s="16">
        <f>IF(OR(E646="",F646=""),"",E646*F646)</f>
        <v/>
      </c>
      <c r="H646" s="10" t="n"/>
    </row>
    <row r="647">
      <c r="A647" s="13" t="n"/>
      <c r="B647" s="10" t="n"/>
      <c r="C647" s="14">
        <f>IF(B647="","",IFERROR(INDEX('Ürünler'!$B$5:$B$204,MATCH(B647,'Ürünler'!$A$5:$A$204,0)),"KOD BULUNAMADI"))</f>
        <v/>
      </c>
      <c r="D647" s="15" t="n"/>
      <c r="E647" s="12" t="n"/>
      <c r="F647" s="11" t="n"/>
      <c r="G647" s="16">
        <f>IF(OR(E647="",F647=""),"",E647*F647)</f>
        <v/>
      </c>
      <c r="H647" s="10" t="n"/>
    </row>
    <row r="648">
      <c r="A648" s="13" t="n"/>
      <c r="B648" s="10" t="n"/>
      <c r="C648" s="14">
        <f>IF(B648="","",IFERROR(INDEX('Ürünler'!$B$5:$B$204,MATCH(B648,'Ürünler'!$A$5:$A$204,0)),"KOD BULUNAMADI"))</f>
        <v/>
      </c>
      <c r="D648" s="15" t="n"/>
      <c r="E648" s="12" t="n"/>
      <c r="F648" s="11" t="n"/>
      <c r="G648" s="16">
        <f>IF(OR(E648="",F648=""),"",E648*F648)</f>
        <v/>
      </c>
      <c r="H648" s="10" t="n"/>
    </row>
    <row r="649">
      <c r="A649" s="13" t="n"/>
      <c r="B649" s="10" t="n"/>
      <c r="C649" s="14">
        <f>IF(B649="","",IFERROR(INDEX('Ürünler'!$B$5:$B$204,MATCH(B649,'Ürünler'!$A$5:$A$204,0)),"KOD BULUNAMADI"))</f>
        <v/>
      </c>
      <c r="D649" s="15" t="n"/>
      <c r="E649" s="12" t="n"/>
      <c r="F649" s="11" t="n"/>
      <c r="G649" s="16">
        <f>IF(OR(E649="",F649=""),"",E649*F649)</f>
        <v/>
      </c>
      <c r="H649" s="10" t="n"/>
    </row>
    <row r="650">
      <c r="A650" s="13" t="n"/>
      <c r="B650" s="10" t="n"/>
      <c r="C650" s="14">
        <f>IF(B650="","",IFERROR(INDEX('Ürünler'!$B$5:$B$204,MATCH(B650,'Ürünler'!$A$5:$A$204,0)),"KOD BULUNAMADI"))</f>
        <v/>
      </c>
      <c r="D650" s="15" t="n"/>
      <c r="E650" s="12" t="n"/>
      <c r="F650" s="11" t="n"/>
      <c r="G650" s="16">
        <f>IF(OR(E650="",F650=""),"",E650*F650)</f>
        <v/>
      </c>
      <c r="H650" s="10" t="n"/>
    </row>
    <row r="651">
      <c r="A651" s="13" t="n"/>
      <c r="B651" s="10" t="n"/>
      <c r="C651" s="14">
        <f>IF(B651="","",IFERROR(INDEX('Ürünler'!$B$5:$B$204,MATCH(B651,'Ürünler'!$A$5:$A$204,0)),"KOD BULUNAMADI"))</f>
        <v/>
      </c>
      <c r="D651" s="15" t="n"/>
      <c r="E651" s="12" t="n"/>
      <c r="F651" s="11" t="n"/>
      <c r="G651" s="16">
        <f>IF(OR(E651="",F651=""),"",E651*F651)</f>
        <v/>
      </c>
      <c r="H651" s="10" t="n"/>
    </row>
    <row r="652">
      <c r="A652" s="13" t="n"/>
      <c r="B652" s="10" t="n"/>
      <c r="C652" s="14">
        <f>IF(B652="","",IFERROR(INDEX('Ürünler'!$B$5:$B$204,MATCH(B652,'Ürünler'!$A$5:$A$204,0)),"KOD BULUNAMADI"))</f>
        <v/>
      </c>
      <c r="D652" s="15" t="n"/>
      <c r="E652" s="12" t="n"/>
      <c r="F652" s="11" t="n"/>
      <c r="G652" s="16">
        <f>IF(OR(E652="",F652=""),"",E652*F652)</f>
        <v/>
      </c>
      <c r="H652" s="10" t="n"/>
    </row>
    <row r="653">
      <c r="A653" s="13" t="n"/>
      <c r="B653" s="10" t="n"/>
      <c r="C653" s="14">
        <f>IF(B653="","",IFERROR(INDEX('Ürünler'!$B$5:$B$204,MATCH(B653,'Ürünler'!$A$5:$A$204,0)),"KOD BULUNAMADI"))</f>
        <v/>
      </c>
      <c r="D653" s="15" t="n"/>
      <c r="E653" s="12" t="n"/>
      <c r="F653" s="11" t="n"/>
      <c r="G653" s="16">
        <f>IF(OR(E653="",F653=""),"",E653*F653)</f>
        <v/>
      </c>
      <c r="H653" s="10" t="n"/>
    </row>
    <row r="654">
      <c r="A654" s="13" t="n"/>
      <c r="B654" s="10" t="n"/>
      <c r="C654" s="14">
        <f>IF(B654="","",IFERROR(INDEX('Ürünler'!$B$5:$B$204,MATCH(B654,'Ürünler'!$A$5:$A$204,0)),"KOD BULUNAMADI"))</f>
        <v/>
      </c>
      <c r="D654" s="15" t="n"/>
      <c r="E654" s="12" t="n"/>
      <c r="F654" s="11" t="n"/>
      <c r="G654" s="16">
        <f>IF(OR(E654="",F654=""),"",E654*F654)</f>
        <v/>
      </c>
      <c r="H654" s="10" t="n"/>
    </row>
    <row r="655">
      <c r="A655" s="13" t="n"/>
      <c r="B655" s="10" t="n"/>
      <c r="C655" s="14">
        <f>IF(B655="","",IFERROR(INDEX('Ürünler'!$B$5:$B$204,MATCH(B655,'Ürünler'!$A$5:$A$204,0)),"KOD BULUNAMADI"))</f>
        <v/>
      </c>
      <c r="D655" s="15" t="n"/>
      <c r="E655" s="12" t="n"/>
      <c r="F655" s="11" t="n"/>
      <c r="G655" s="16">
        <f>IF(OR(E655="",F655=""),"",E655*F655)</f>
        <v/>
      </c>
      <c r="H655" s="10" t="n"/>
    </row>
    <row r="656">
      <c r="A656" s="13" t="n"/>
      <c r="B656" s="10" t="n"/>
      <c r="C656" s="14">
        <f>IF(B656="","",IFERROR(INDEX('Ürünler'!$B$5:$B$204,MATCH(B656,'Ürünler'!$A$5:$A$204,0)),"KOD BULUNAMADI"))</f>
        <v/>
      </c>
      <c r="D656" s="15" t="n"/>
      <c r="E656" s="12" t="n"/>
      <c r="F656" s="11" t="n"/>
      <c r="G656" s="16">
        <f>IF(OR(E656="",F656=""),"",E656*F656)</f>
        <v/>
      </c>
      <c r="H656" s="10" t="n"/>
    </row>
    <row r="657">
      <c r="A657" s="13" t="n"/>
      <c r="B657" s="10" t="n"/>
      <c r="C657" s="14">
        <f>IF(B657="","",IFERROR(INDEX('Ürünler'!$B$5:$B$204,MATCH(B657,'Ürünler'!$A$5:$A$204,0)),"KOD BULUNAMADI"))</f>
        <v/>
      </c>
      <c r="D657" s="15" t="n"/>
      <c r="E657" s="12" t="n"/>
      <c r="F657" s="11" t="n"/>
      <c r="G657" s="16">
        <f>IF(OR(E657="",F657=""),"",E657*F657)</f>
        <v/>
      </c>
      <c r="H657" s="10" t="n"/>
    </row>
    <row r="658">
      <c r="A658" s="13" t="n"/>
      <c r="B658" s="10" t="n"/>
      <c r="C658" s="14">
        <f>IF(B658="","",IFERROR(INDEX('Ürünler'!$B$5:$B$204,MATCH(B658,'Ürünler'!$A$5:$A$204,0)),"KOD BULUNAMADI"))</f>
        <v/>
      </c>
      <c r="D658" s="15" t="n"/>
      <c r="E658" s="12" t="n"/>
      <c r="F658" s="11" t="n"/>
      <c r="G658" s="16">
        <f>IF(OR(E658="",F658=""),"",E658*F658)</f>
        <v/>
      </c>
      <c r="H658" s="10" t="n"/>
    </row>
    <row r="659">
      <c r="A659" s="13" t="n"/>
      <c r="B659" s="10" t="n"/>
      <c r="C659" s="14">
        <f>IF(B659="","",IFERROR(INDEX('Ürünler'!$B$5:$B$204,MATCH(B659,'Ürünler'!$A$5:$A$204,0)),"KOD BULUNAMADI"))</f>
        <v/>
      </c>
      <c r="D659" s="15" t="n"/>
      <c r="E659" s="12" t="n"/>
      <c r="F659" s="11" t="n"/>
      <c r="G659" s="16">
        <f>IF(OR(E659="",F659=""),"",E659*F659)</f>
        <v/>
      </c>
      <c r="H659" s="10" t="n"/>
    </row>
    <row r="660">
      <c r="A660" s="13" t="n"/>
      <c r="B660" s="10" t="n"/>
      <c r="C660" s="14">
        <f>IF(B660="","",IFERROR(INDEX('Ürünler'!$B$5:$B$204,MATCH(B660,'Ürünler'!$A$5:$A$204,0)),"KOD BULUNAMADI"))</f>
        <v/>
      </c>
      <c r="D660" s="15" t="n"/>
      <c r="E660" s="12" t="n"/>
      <c r="F660" s="11" t="n"/>
      <c r="G660" s="16">
        <f>IF(OR(E660="",F660=""),"",E660*F660)</f>
        <v/>
      </c>
      <c r="H660" s="10" t="n"/>
    </row>
    <row r="661">
      <c r="A661" s="13" t="n"/>
      <c r="B661" s="10" t="n"/>
      <c r="C661" s="14">
        <f>IF(B661="","",IFERROR(INDEX('Ürünler'!$B$5:$B$204,MATCH(B661,'Ürünler'!$A$5:$A$204,0)),"KOD BULUNAMADI"))</f>
        <v/>
      </c>
      <c r="D661" s="15" t="n"/>
      <c r="E661" s="12" t="n"/>
      <c r="F661" s="11" t="n"/>
      <c r="G661" s="16">
        <f>IF(OR(E661="",F661=""),"",E661*F661)</f>
        <v/>
      </c>
      <c r="H661" s="10" t="n"/>
    </row>
    <row r="662">
      <c r="A662" s="13" t="n"/>
      <c r="B662" s="10" t="n"/>
      <c r="C662" s="14">
        <f>IF(B662="","",IFERROR(INDEX('Ürünler'!$B$5:$B$204,MATCH(B662,'Ürünler'!$A$5:$A$204,0)),"KOD BULUNAMADI"))</f>
        <v/>
      </c>
      <c r="D662" s="15" t="n"/>
      <c r="E662" s="12" t="n"/>
      <c r="F662" s="11" t="n"/>
      <c r="G662" s="16">
        <f>IF(OR(E662="",F662=""),"",E662*F662)</f>
        <v/>
      </c>
      <c r="H662" s="10" t="n"/>
    </row>
    <row r="663">
      <c r="A663" s="13" t="n"/>
      <c r="B663" s="10" t="n"/>
      <c r="C663" s="14">
        <f>IF(B663="","",IFERROR(INDEX('Ürünler'!$B$5:$B$204,MATCH(B663,'Ürünler'!$A$5:$A$204,0)),"KOD BULUNAMADI"))</f>
        <v/>
      </c>
      <c r="D663" s="15" t="n"/>
      <c r="E663" s="12" t="n"/>
      <c r="F663" s="11" t="n"/>
      <c r="G663" s="16">
        <f>IF(OR(E663="",F663=""),"",E663*F663)</f>
        <v/>
      </c>
      <c r="H663" s="10" t="n"/>
    </row>
    <row r="664">
      <c r="A664" s="13" t="n"/>
      <c r="B664" s="10" t="n"/>
      <c r="C664" s="14">
        <f>IF(B664="","",IFERROR(INDEX('Ürünler'!$B$5:$B$204,MATCH(B664,'Ürünler'!$A$5:$A$204,0)),"KOD BULUNAMADI"))</f>
        <v/>
      </c>
      <c r="D664" s="15" t="n"/>
      <c r="E664" s="12" t="n"/>
      <c r="F664" s="11" t="n"/>
      <c r="G664" s="16">
        <f>IF(OR(E664="",F664=""),"",E664*F664)</f>
        <v/>
      </c>
      <c r="H664" s="10" t="n"/>
    </row>
    <row r="665">
      <c r="A665" s="13" t="n"/>
      <c r="B665" s="10" t="n"/>
      <c r="C665" s="14">
        <f>IF(B665="","",IFERROR(INDEX('Ürünler'!$B$5:$B$204,MATCH(B665,'Ürünler'!$A$5:$A$204,0)),"KOD BULUNAMADI"))</f>
        <v/>
      </c>
      <c r="D665" s="15" t="n"/>
      <c r="E665" s="12" t="n"/>
      <c r="F665" s="11" t="n"/>
      <c r="G665" s="16">
        <f>IF(OR(E665="",F665=""),"",E665*F665)</f>
        <v/>
      </c>
      <c r="H665" s="10" t="n"/>
    </row>
    <row r="666">
      <c r="A666" s="13" t="n"/>
      <c r="B666" s="10" t="n"/>
      <c r="C666" s="14">
        <f>IF(B666="","",IFERROR(INDEX('Ürünler'!$B$5:$B$204,MATCH(B666,'Ürünler'!$A$5:$A$204,0)),"KOD BULUNAMADI"))</f>
        <v/>
      </c>
      <c r="D666" s="15" t="n"/>
      <c r="E666" s="12" t="n"/>
      <c r="F666" s="11" t="n"/>
      <c r="G666" s="16">
        <f>IF(OR(E666="",F666=""),"",E666*F666)</f>
        <v/>
      </c>
      <c r="H666" s="10" t="n"/>
    </row>
    <row r="667">
      <c r="A667" s="13" t="n"/>
      <c r="B667" s="10" t="n"/>
      <c r="C667" s="14">
        <f>IF(B667="","",IFERROR(INDEX('Ürünler'!$B$5:$B$204,MATCH(B667,'Ürünler'!$A$5:$A$204,0)),"KOD BULUNAMADI"))</f>
        <v/>
      </c>
      <c r="D667" s="15" t="n"/>
      <c r="E667" s="12" t="n"/>
      <c r="F667" s="11" t="n"/>
      <c r="G667" s="16">
        <f>IF(OR(E667="",F667=""),"",E667*F667)</f>
        <v/>
      </c>
      <c r="H667" s="10" t="n"/>
    </row>
    <row r="668">
      <c r="A668" s="13" t="n"/>
      <c r="B668" s="10" t="n"/>
      <c r="C668" s="14">
        <f>IF(B668="","",IFERROR(INDEX('Ürünler'!$B$5:$B$204,MATCH(B668,'Ürünler'!$A$5:$A$204,0)),"KOD BULUNAMADI"))</f>
        <v/>
      </c>
      <c r="D668" s="15" t="n"/>
      <c r="E668" s="12" t="n"/>
      <c r="F668" s="11" t="n"/>
      <c r="G668" s="16">
        <f>IF(OR(E668="",F668=""),"",E668*F668)</f>
        <v/>
      </c>
      <c r="H668" s="10" t="n"/>
    </row>
    <row r="669">
      <c r="A669" s="13" t="n"/>
      <c r="B669" s="10" t="n"/>
      <c r="C669" s="14">
        <f>IF(B669="","",IFERROR(INDEX('Ürünler'!$B$5:$B$204,MATCH(B669,'Ürünler'!$A$5:$A$204,0)),"KOD BULUNAMADI"))</f>
        <v/>
      </c>
      <c r="D669" s="15" t="n"/>
      <c r="E669" s="12" t="n"/>
      <c r="F669" s="11" t="n"/>
      <c r="G669" s="16">
        <f>IF(OR(E669="",F669=""),"",E669*F669)</f>
        <v/>
      </c>
      <c r="H669" s="10" t="n"/>
    </row>
    <row r="670">
      <c r="A670" s="13" t="n"/>
      <c r="B670" s="10" t="n"/>
      <c r="C670" s="14">
        <f>IF(B670="","",IFERROR(INDEX('Ürünler'!$B$5:$B$204,MATCH(B670,'Ürünler'!$A$5:$A$204,0)),"KOD BULUNAMADI"))</f>
        <v/>
      </c>
      <c r="D670" s="15" t="n"/>
      <c r="E670" s="12" t="n"/>
      <c r="F670" s="11" t="n"/>
      <c r="G670" s="16">
        <f>IF(OR(E670="",F670=""),"",E670*F670)</f>
        <v/>
      </c>
      <c r="H670" s="10" t="n"/>
    </row>
    <row r="671">
      <c r="A671" s="13" t="n"/>
      <c r="B671" s="10" t="n"/>
      <c r="C671" s="14">
        <f>IF(B671="","",IFERROR(INDEX('Ürünler'!$B$5:$B$204,MATCH(B671,'Ürünler'!$A$5:$A$204,0)),"KOD BULUNAMADI"))</f>
        <v/>
      </c>
      <c r="D671" s="15" t="n"/>
      <c r="E671" s="12" t="n"/>
      <c r="F671" s="11" t="n"/>
      <c r="G671" s="16">
        <f>IF(OR(E671="",F671=""),"",E671*F671)</f>
        <v/>
      </c>
      <c r="H671" s="10" t="n"/>
    </row>
    <row r="672">
      <c r="A672" s="13" t="n"/>
      <c r="B672" s="10" t="n"/>
      <c r="C672" s="14">
        <f>IF(B672="","",IFERROR(INDEX('Ürünler'!$B$5:$B$204,MATCH(B672,'Ürünler'!$A$5:$A$204,0)),"KOD BULUNAMADI"))</f>
        <v/>
      </c>
      <c r="D672" s="15" t="n"/>
      <c r="E672" s="12" t="n"/>
      <c r="F672" s="11" t="n"/>
      <c r="G672" s="16">
        <f>IF(OR(E672="",F672=""),"",E672*F672)</f>
        <v/>
      </c>
      <c r="H672" s="10" t="n"/>
    </row>
    <row r="673">
      <c r="A673" s="13" t="n"/>
      <c r="B673" s="10" t="n"/>
      <c r="C673" s="14">
        <f>IF(B673="","",IFERROR(INDEX('Ürünler'!$B$5:$B$204,MATCH(B673,'Ürünler'!$A$5:$A$204,0)),"KOD BULUNAMADI"))</f>
        <v/>
      </c>
      <c r="D673" s="15" t="n"/>
      <c r="E673" s="12" t="n"/>
      <c r="F673" s="11" t="n"/>
      <c r="G673" s="16">
        <f>IF(OR(E673="",F673=""),"",E673*F673)</f>
        <v/>
      </c>
      <c r="H673" s="10" t="n"/>
    </row>
    <row r="674">
      <c r="A674" s="13" t="n"/>
      <c r="B674" s="10" t="n"/>
      <c r="C674" s="14">
        <f>IF(B674="","",IFERROR(INDEX('Ürünler'!$B$5:$B$204,MATCH(B674,'Ürünler'!$A$5:$A$204,0)),"KOD BULUNAMADI"))</f>
        <v/>
      </c>
      <c r="D674" s="15" t="n"/>
      <c r="E674" s="12" t="n"/>
      <c r="F674" s="11" t="n"/>
      <c r="G674" s="16">
        <f>IF(OR(E674="",F674=""),"",E674*F674)</f>
        <v/>
      </c>
      <c r="H674" s="10" t="n"/>
    </row>
    <row r="675">
      <c r="A675" s="13" t="n"/>
      <c r="B675" s="10" t="n"/>
      <c r="C675" s="14">
        <f>IF(B675="","",IFERROR(INDEX('Ürünler'!$B$5:$B$204,MATCH(B675,'Ürünler'!$A$5:$A$204,0)),"KOD BULUNAMADI"))</f>
        <v/>
      </c>
      <c r="D675" s="15" t="n"/>
      <c r="E675" s="12" t="n"/>
      <c r="F675" s="11" t="n"/>
      <c r="G675" s="16">
        <f>IF(OR(E675="",F675=""),"",E675*F675)</f>
        <v/>
      </c>
      <c r="H675" s="10" t="n"/>
    </row>
    <row r="676">
      <c r="A676" s="13" t="n"/>
      <c r="B676" s="10" t="n"/>
      <c r="C676" s="14">
        <f>IF(B676="","",IFERROR(INDEX('Ürünler'!$B$5:$B$204,MATCH(B676,'Ürünler'!$A$5:$A$204,0)),"KOD BULUNAMADI"))</f>
        <v/>
      </c>
      <c r="D676" s="15" t="n"/>
      <c r="E676" s="12" t="n"/>
      <c r="F676" s="11" t="n"/>
      <c r="G676" s="16">
        <f>IF(OR(E676="",F676=""),"",E676*F676)</f>
        <v/>
      </c>
      <c r="H676" s="10" t="n"/>
    </row>
    <row r="677">
      <c r="A677" s="13" t="n"/>
      <c r="B677" s="10" t="n"/>
      <c r="C677" s="14">
        <f>IF(B677="","",IFERROR(INDEX('Ürünler'!$B$5:$B$204,MATCH(B677,'Ürünler'!$A$5:$A$204,0)),"KOD BULUNAMADI"))</f>
        <v/>
      </c>
      <c r="D677" s="15" t="n"/>
      <c r="E677" s="12" t="n"/>
      <c r="F677" s="11" t="n"/>
      <c r="G677" s="16">
        <f>IF(OR(E677="",F677=""),"",E677*F677)</f>
        <v/>
      </c>
      <c r="H677" s="10" t="n"/>
    </row>
    <row r="678">
      <c r="A678" s="13" t="n"/>
      <c r="B678" s="10" t="n"/>
      <c r="C678" s="14">
        <f>IF(B678="","",IFERROR(INDEX('Ürünler'!$B$5:$B$204,MATCH(B678,'Ürünler'!$A$5:$A$204,0)),"KOD BULUNAMADI"))</f>
        <v/>
      </c>
      <c r="D678" s="15" t="n"/>
      <c r="E678" s="12" t="n"/>
      <c r="F678" s="11" t="n"/>
      <c r="G678" s="16">
        <f>IF(OR(E678="",F678=""),"",E678*F678)</f>
        <v/>
      </c>
      <c r="H678" s="10" t="n"/>
    </row>
    <row r="679">
      <c r="A679" s="13" t="n"/>
      <c r="B679" s="10" t="n"/>
      <c r="C679" s="14">
        <f>IF(B679="","",IFERROR(INDEX('Ürünler'!$B$5:$B$204,MATCH(B679,'Ürünler'!$A$5:$A$204,0)),"KOD BULUNAMADI"))</f>
        <v/>
      </c>
      <c r="D679" s="15" t="n"/>
      <c r="E679" s="12" t="n"/>
      <c r="F679" s="11" t="n"/>
      <c r="G679" s="16">
        <f>IF(OR(E679="",F679=""),"",E679*F679)</f>
        <v/>
      </c>
      <c r="H679" s="10" t="n"/>
    </row>
    <row r="680">
      <c r="A680" s="13" t="n"/>
      <c r="B680" s="10" t="n"/>
      <c r="C680" s="14">
        <f>IF(B680="","",IFERROR(INDEX('Ürünler'!$B$5:$B$204,MATCH(B680,'Ürünler'!$A$5:$A$204,0)),"KOD BULUNAMADI"))</f>
        <v/>
      </c>
      <c r="D680" s="15" t="n"/>
      <c r="E680" s="12" t="n"/>
      <c r="F680" s="11" t="n"/>
      <c r="G680" s="16">
        <f>IF(OR(E680="",F680=""),"",E680*F680)</f>
        <v/>
      </c>
      <c r="H680" s="10" t="n"/>
    </row>
    <row r="681">
      <c r="A681" s="13" t="n"/>
      <c r="B681" s="10" t="n"/>
      <c r="C681" s="14">
        <f>IF(B681="","",IFERROR(INDEX('Ürünler'!$B$5:$B$204,MATCH(B681,'Ürünler'!$A$5:$A$204,0)),"KOD BULUNAMADI"))</f>
        <v/>
      </c>
      <c r="D681" s="15" t="n"/>
      <c r="E681" s="12" t="n"/>
      <c r="F681" s="11" t="n"/>
      <c r="G681" s="16">
        <f>IF(OR(E681="",F681=""),"",E681*F681)</f>
        <v/>
      </c>
      <c r="H681" s="10" t="n"/>
    </row>
    <row r="682">
      <c r="A682" s="13" t="n"/>
      <c r="B682" s="10" t="n"/>
      <c r="C682" s="14">
        <f>IF(B682="","",IFERROR(INDEX('Ürünler'!$B$5:$B$204,MATCH(B682,'Ürünler'!$A$5:$A$204,0)),"KOD BULUNAMADI"))</f>
        <v/>
      </c>
      <c r="D682" s="15" t="n"/>
      <c r="E682" s="12" t="n"/>
      <c r="F682" s="11" t="n"/>
      <c r="G682" s="16">
        <f>IF(OR(E682="",F682=""),"",E682*F682)</f>
        <v/>
      </c>
      <c r="H682" s="10" t="n"/>
    </row>
    <row r="683">
      <c r="A683" s="13" t="n"/>
      <c r="B683" s="10" t="n"/>
      <c r="C683" s="14">
        <f>IF(B683="","",IFERROR(INDEX('Ürünler'!$B$5:$B$204,MATCH(B683,'Ürünler'!$A$5:$A$204,0)),"KOD BULUNAMADI"))</f>
        <v/>
      </c>
      <c r="D683" s="15" t="n"/>
      <c r="E683" s="12" t="n"/>
      <c r="F683" s="11" t="n"/>
      <c r="G683" s="16">
        <f>IF(OR(E683="",F683=""),"",E683*F683)</f>
        <v/>
      </c>
      <c r="H683" s="10" t="n"/>
    </row>
    <row r="684">
      <c r="A684" s="13" t="n"/>
      <c r="B684" s="10" t="n"/>
      <c r="C684" s="14">
        <f>IF(B684="","",IFERROR(INDEX('Ürünler'!$B$5:$B$204,MATCH(B684,'Ürünler'!$A$5:$A$204,0)),"KOD BULUNAMADI"))</f>
        <v/>
      </c>
      <c r="D684" s="15" t="n"/>
      <c r="E684" s="12" t="n"/>
      <c r="F684" s="11" t="n"/>
      <c r="G684" s="16">
        <f>IF(OR(E684="",F684=""),"",E684*F684)</f>
        <v/>
      </c>
      <c r="H684" s="10" t="n"/>
    </row>
    <row r="685">
      <c r="A685" s="13" t="n"/>
      <c r="B685" s="10" t="n"/>
      <c r="C685" s="14">
        <f>IF(B685="","",IFERROR(INDEX('Ürünler'!$B$5:$B$204,MATCH(B685,'Ürünler'!$A$5:$A$204,0)),"KOD BULUNAMADI"))</f>
        <v/>
      </c>
      <c r="D685" s="15" t="n"/>
      <c r="E685" s="12" t="n"/>
      <c r="F685" s="11" t="n"/>
      <c r="G685" s="16">
        <f>IF(OR(E685="",F685=""),"",E685*F685)</f>
        <v/>
      </c>
      <c r="H685" s="10" t="n"/>
    </row>
    <row r="686">
      <c r="A686" s="13" t="n"/>
      <c r="B686" s="10" t="n"/>
      <c r="C686" s="14">
        <f>IF(B686="","",IFERROR(INDEX('Ürünler'!$B$5:$B$204,MATCH(B686,'Ürünler'!$A$5:$A$204,0)),"KOD BULUNAMADI"))</f>
        <v/>
      </c>
      <c r="D686" s="15" t="n"/>
      <c r="E686" s="12" t="n"/>
      <c r="F686" s="11" t="n"/>
      <c r="G686" s="16">
        <f>IF(OR(E686="",F686=""),"",E686*F686)</f>
        <v/>
      </c>
      <c r="H686" s="10" t="n"/>
    </row>
    <row r="687">
      <c r="A687" s="13" t="n"/>
      <c r="B687" s="10" t="n"/>
      <c r="C687" s="14">
        <f>IF(B687="","",IFERROR(INDEX('Ürünler'!$B$5:$B$204,MATCH(B687,'Ürünler'!$A$5:$A$204,0)),"KOD BULUNAMADI"))</f>
        <v/>
      </c>
      <c r="D687" s="15" t="n"/>
      <c r="E687" s="12" t="n"/>
      <c r="F687" s="11" t="n"/>
      <c r="G687" s="16">
        <f>IF(OR(E687="",F687=""),"",E687*F687)</f>
        <v/>
      </c>
      <c r="H687" s="10" t="n"/>
    </row>
    <row r="688">
      <c r="A688" s="13" t="n"/>
      <c r="B688" s="10" t="n"/>
      <c r="C688" s="14">
        <f>IF(B688="","",IFERROR(INDEX('Ürünler'!$B$5:$B$204,MATCH(B688,'Ürünler'!$A$5:$A$204,0)),"KOD BULUNAMADI"))</f>
        <v/>
      </c>
      <c r="D688" s="15" t="n"/>
      <c r="E688" s="12" t="n"/>
      <c r="F688" s="11" t="n"/>
      <c r="G688" s="16">
        <f>IF(OR(E688="",F688=""),"",E688*F688)</f>
        <v/>
      </c>
      <c r="H688" s="10" t="n"/>
    </row>
    <row r="689">
      <c r="A689" s="13" t="n"/>
      <c r="B689" s="10" t="n"/>
      <c r="C689" s="14">
        <f>IF(B689="","",IFERROR(INDEX('Ürünler'!$B$5:$B$204,MATCH(B689,'Ürünler'!$A$5:$A$204,0)),"KOD BULUNAMADI"))</f>
        <v/>
      </c>
      <c r="D689" s="15" t="n"/>
      <c r="E689" s="12" t="n"/>
      <c r="F689" s="11" t="n"/>
      <c r="G689" s="16">
        <f>IF(OR(E689="",F689=""),"",E689*F689)</f>
        <v/>
      </c>
      <c r="H689" s="10" t="n"/>
    </row>
    <row r="690">
      <c r="A690" s="13" t="n"/>
      <c r="B690" s="10" t="n"/>
      <c r="C690" s="14">
        <f>IF(B690="","",IFERROR(INDEX('Ürünler'!$B$5:$B$204,MATCH(B690,'Ürünler'!$A$5:$A$204,0)),"KOD BULUNAMADI"))</f>
        <v/>
      </c>
      <c r="D690" s="15" t="n"/>
      <c r="E690" s="12" t="n"/>
      <c r="F690" s="11" t="n"/>
      <c r="G690" s="16">
        <f>IF(OR(E690="",F690=""),"",E690*F690)</f>
        <v/>
      </c>
      <c r="H690" s="10" t="n"/>
    </row>
    <row r="691">
      <c r="A691" s="13" t="n"/>
      <c r="B691" s="10" t="n"/>
      <c r="C691" s="14">
        <f>IF(B691="","",IFERROR(INDEX('Ürünler'!$B$5:$B$204,MATCH(B691,'Ürünler'!$A$5:$A$204,0)),"KOD BULUNAMADI"))</f>
        <v/>
      </c>
      <c r="D691" s="15" t="n"/>
      <c r="E691" s="12" t="n"/>
      <c r="F691" s="11" t="n"/>
      <c r="G691" s="16">
        <f>IF(OR(E691="",F691=""),"",E691*F691)</f>
        <v/>
      </c>
      <c r="H691" s="10" t="n"/>
    </row>
    <row r="692">
      <c r="A692" s="13" t="n"/>
      <c r="B692" s="10" t="n"/>
      <c r="C692" s="14">
        <f>IF(B692="","",IFERROR(INDEX('Ürünler'!$B$5:$B$204,MATCH(B692,'Ürünler'!$A$5:$A$204,0)),"KOD BULUNAMADI"))</f>
        <v/>
      </c>
      <c r="D692" s="15" t="n"/>
      <c r="E692" s="12" t="n"/>
      <c r="F692" s="11" t="n"/>
      <c r="G692" s="16">
        <f>IF(OR(E692="",F692=""),"",E692*F692)</f>
        <v/>
      </c>
      <c r="H692" s="10" t="n"/>
    </row>
    <row r="693">
      <c r="A693" s="13" t="n"/>
      <c r="B693" s="10" t="n"/>
      <c r="C693" s="14">
        <f>IF(B693="","",IFERROR(INDEX('Ürünler'!$B$5:$B$204,MATCH(B693,'Ürünler'!$A$5:$A$204,0)),"KOD BULUNAMADI"))</f>
        <v/>
      </c>
      <c r="D693" s="15" t="n"/>
      <c r="E693" s="12" t="n"/>
      <c r="F693" s="11" t="n"/>
      <c r="G693" s="16">
        <f>IF(OR(E693="",F693=""),"",E693*F693)</f>
        <v/>
      </c>
      <c r="H693" s="10" t="n"/>
    </row>
    <row r="694">
      <c r="A694" s="13" t="n"/>
      <c r="B694" s="10" t="n"/>
      <c r="C694" s="14">
        <f>IF(B694="","",IFERROR(INDEX('Ürünler'!$B$5:$B$204,MATCH(B694,'Ürünler'!$A$5:$A$204,0)),"KOD BULUNAMADI"))</f>
        <v/>
      </c>
      <c r="D694" s="15" t="n"/>
      <c r="E694" s="12" t="n"/>
      <c r="F694" s="11" t="n"/>
      <c r="G694" s="16">
        <f>IF(OR(E694="",F694=""),"",E694*F694)</f>
        <v/>
      </c>
      <c r="H694" s="10" t="n"/>
    </row>
    <row r="695">
      <c r="A695" s="13" t="n"/>
      <c r="B695" s="10" t="n"/>
      <c r="C695" s="14">
        <f>IF(B695="","",IFERROR(INDEX('Ürünler'!$B$5:$B$204,MATCH(B695,'Ürünler'!$A$5:$A$204,0)),"KOD BULUNAMADI"))</f>
        <v/>
      </c>
      <c r="D695" s="15" t="n"/>
      <c r="E695" s="12" t="n"/>
      <c r="F695" s="11" t="n"/>
      <c r="G695" s="16">
        <f>IF(OR(E695="",F695=""),"",E695*F695)</f>
        <v/>
      </c>
      <c r="H695" s="10" t="n"/>
    </row>
    <row r="696">
      <c r="A696" s="13" t="n"/>
      <c r="B696" s="10" t="n"/>
      <c r="C696" s="14">
        <f>IF(B696="","",IFERROR(INDEX('Ürünler'!$B$5:$B$204,MATCH(B696,'Ürünler'!$A$5:$A$204,0)),"KOD BULUNAMADI"))</f>
        <v/>
      </c>
      <c r="D696" s="15" t="n"/>
      <c r="E696" s="12" t="n"/>
      <c r="F696" s="11" t="n"/>
      <c r="G696" s="16">
        <f>IF(OR(E696="",F696=""),"",E696*F696)</f>
        <v/>
      </c>
      <c r="H696" s="10" t="n"/>
    </row>
    <row r="697">
      <c r="A697" s="13" t="n"/>
      <c r="B697" s="10" t="n"/>
      <c r="C697" s="14">
        <f>IF(B697="","",IFERROR(INDEX('Ürünler'!$B$5:$B$204,MATCH(B697,'Ürünler'!$A$5:$A$204,0)),"KOD BULUNAMADI"))</f>
        <v/>
      </c>
      <c r="D697" s="15" t="n"/>
      <c r="E697" s="12" t="n"/>
      <c r="F697" s="11" t="n"/>
      <c r="G697" s="16">
        <f>IF(OR(E697="",F697=""),"",E697*F697)</f>
        <v/>
      </c>
      <c r="H697" s="10" t="n"/>
    </row>
    <row r="698">
      <c r="A698" s="13" t="n"/>
      <c r="B698" s="10" t="n"/>
      <c r="C698" s="14">
        <f>IF(B698="","",IFERROR(INDEX('Ürünler'!$B$5:$B$204,MATCH(B698,'Ürünler'!$A$5:$A$204,0)),"KOD BULUNAMADI"))</f>
        <v/>
      </c>
      <c r="D698" s="15" t="n"/>
      <c r="E698" s="12" t="n"/>
      <c r="F698" s="11" t="n"/>
      <c r="G698" s="16">
        <f>IF(OR(E698="",F698=""),"",E698*F698)</f>
        <v/>
      </c>
      <c r="H698" s="10" t="n"/>
    </row>
    <row r="699">
      <c r="A699" s="13" t="n"/>
      <c r="B699" s="10" t="n"/>
      <c r="C699" s="14">
        <f>IF(B699="","",IFERROR(INDEX('Ürünler'!$B$5:$B$204,MATCH(B699,'Ürünler'!$A$5:$A$204,0)),"KOD BULUNAMADI"))</f>
        <v/>
      </c>
      <c r="D699" s="15" t="n"/>
      <c r="E699" s="12" t="n"/>
      <c r="F699" s="11" t="n"/>
      <c r="G699" s="16">
        <f>IF(OR(E699="",F699=""),"",E699*F699)</f>
        <v/>
      </c>
      <c r="H699" s="10" t="n"/>
    </row>
    <row r="700">
      <c r="A700" s="13" t="n"/>
      <c r="B700" s="10" t="n"/>
      <c r="C700" s="14">
        <f>IF(B700="","",IFERROR(INDEX('Ürünler'!$B$5:$B$204,MATCH(B700,'Ürünler'!$A$5:$A$204,0)),"KOD BULUNAMADI"))</f>
        <v/>
      </c>
      <c r="D700" s="15" t="n"/>
      <c r="E700" s="12" t="n"/>
      <c r="F700" s="11" t="n"/>
      <c r="G700" s="16">
        <f>IF(OR(E700="",F700=""),"",E700*F700)</f>
        <v/>
      </c>
      <c r="H700" s="10" t="n"/>
    </row>
    <row r="701">
      <c r="A701" s="13" t="n"/>
      <c r="B701" s="10" t="n"/>
      <c r="C701" s="14">
        <f>IF(B701="","",IFERROR(INDEX('Ürünler'!$B$5:$B$204,MATCH(B701,'Ürünler'!$A$5:$A$204,0)),"KOD BULUNAMADI"))</f>
        <v/>
      </c>
      <c r="D701" s="15" t="n"/>
      <c r="E701" s="12" t="n"/>
      <c r="F701" s="11" t="n"/>
      <c r="G701" s="16">
        <f>IF(OR(E701="",F701=""),"",E701*F701)</f>
        <v/>
      </c>
      <c r="H701" s="10" t="n"/>
    </row>
    <row r="702">
      <c r="A702" s="13" t="n"/>
      <c r="B702" s="10" t="n"/>
      <c r="C702" s="14">
        <f>IF(B702="","",IFERROR(INDEX('Ürünler'!$B$5:$B$204,MATCH(B702,'Ürünler'!$A$5:$A$204,0)),"KOD BULUNAMADI"))</f>
        <v/>
      </c>
      <c r="D702" s="15" t="n"/>
      <c r="E702" s="12" t="n"/>
      <c r="F702" s="11" t="n"/>
      <c r="G702" s="16">
        <f>IF(OR(E702="",F702=""),"",E702*F702)</f>
        <v/>
      </c>
      <c r="H702" s="10" t="n"/>
    </row>
    <row r="703">
      <c r="A703" s="13" t="n"/>
      <c r="B703" s="10" t="n"/>
      <c r="C703" s="14">
        <f>IF(B703="","",IFERROR(INDEX('Ürünler'!$B$5:$B$204,MATCH(B703,'Ürünler'!$A$5:$A$204,0)),"KOD BULUNAMADI"))</f>
        <v/>
      </c>
      <c r="D703" s="15" t="n"/>
      <c r="E703" s="12" t="n"/>
      <c r="F703" s="11" t="n"/>
      <c r="G703" s="16">
        <f>IF(OR(E703="",F703=""),"",E703*F703)</f>
        <v/>
      </c>
      <c r="H703" s="10" t="n"/>
    </row>
    <row r="704">
      <c r="A704" s="13" t="n"/>
      <c r="B704" s="10" t="n"/>
      <c r="C704" s="14">
        <f>IF(B704="","",IFERROR(INDEX('Ürünler'!$B$5:$B$204,MATCH(B704,'Ürünler'!$A$5:$A$204,0)),"KOD BULUNAMADI"))</f>
        <v/>
      </c>
      <c r="D704" s="15" t="n"/>
      <c r="E704" s="12" t="n"/>
      <c r="F704" s="11" t="n"/>
      <c r="G704" s="16">
        <f>IF(OR(E704="",F704=""),"",E704*F704)</f>
        <v/>
      </c>
      <c r="H704" s="10" t="n"/>
    </row>
    <row r="705">
      <c r="A705" s="13" t="n"/>
      <c r="B705" s="10" t="n"/>
      <c r="C705" s="14">
        <f>IF(B705="","",IFERROR(INDEX('Ürünler'!$B$5:$B$204,MATCH(B705,'Ürünler'!$A$5:$A$204,0)),"KOD BULUNAMADI"))</f>
        <v/>
      </c>
      <c r="D705" s="15" t="n"/>
      <c r="E705" s="12" t="n"/>
      <c r="F705" s="11" t="n"/>
      <c r="G705" s="16">
        <f>IF(OR(E705="",F705=""),"",E705*F705)</f>
        <v/>
      </c>
      <c r="H705" s="10" t="n"/>
    </row>
    <row r="706">
      <c r="A706" s="13" t="n"/>
      <c r="B706" s="10" t="n"/>
      <c r="C706" s="14">
        <f>IF(B706="","",IFERROR(INDEX('Ürünler'!$B$5:$B$204,MATCH(B706,'Ürünler'!$A$5:$A$204,0)),"KOD BULUNAMADI"))</f>
        <v/>
      </c>
      <c r="D706" s="15" t="n"/>
      <c r="E706" s="12" t="n"/>
      <c r="F706" s="11" t="n"/>
      <c r="G706" s="16">
        <f>IF(OR(E706="",F706=""),"",E706*F706)</f>
        <v/>
      </c>
      <c r="H706" s="10" t="n"/>
    </row>
    <row r="707">
      <c r="A707" s="13" t="n"/>
      <c r="B707" s="10" t="n"/>
      <c r="C707" s="14">
        <f>IF(B707="","",IFERROR(INDEX('Ürünler'!$B$5:$B$204,MATCH(B707,'Ürünler'!$A$5:$A$204,0)),"KOD BULUNAMADI"))</f>
        <v/>
      </c>
      <c r="D707" s="15" t="n"/>
      <c r="E707" s="12" t="n"/>
      <c r="F707" s="11" t="n"/>
      <c r="G707" s="16">
        <f>IF(OR(E707="",F707=""),"",E707*F707)</f>
        <v/>
      </c>
      <c r="H707" s="10" t="n"/>
    </row>
    <row r="708">
      <c r="A708" s="13" t="n"/>
      <c r="B708" s="10" t="n"/>
      <c r="C708" s="14">
        <f>IF(B708="","",IFERROR(INDEX('Ürünler'!$B$5:$B$204,MATCH(B708,'Ürünler'!$A$5:$A$204,0)),"KOD BULUNAMADI"))</f>
        <v/>
      </c>
      <c r="D708" s="15" t="n"/>
      <c r="E708" s="12" t="n"/>
      <c r="F708" s="11" t="n"/>
      <c r="G708" s="16">
        <f>IF(OR(E708="",F708=""),"",E708*F708)</f>
        <v/>
      </c>
      <c r="H708" s="10" t="n"/>
    </row>
    <row r="709">
      <c r="A709" s="13" t="n"/>
      <c r="B709" s="10" t="n"/>
      <c r="C709" s="14">
        <f>IF(B709="","",IFERROR(INDEX('Ürünler'!$B$5:$B$204,MATCH(B709,'Ürünler'!$A$5:$A$204,0)),"KOD BULUNAMADI"))</f>
        <v/>
      </c>
      <c r="D709" s="15" t="n"/>
      <c r="E709" s="12" t="n"/>
      <c r="F709" s="11" t="n"/>
      <c r="G709" s="16">
        <f>IF(OR(E709="",F709=""),"",E709*F709)</f>
        <v/>
      </c>
      <c r="H709" s="10" t="n"/>
    </row>
    <row r="710">
      <c r="A710" s="13" t="n"/>
      <c r="B710" s="10" t="n"/>
      <c r="C710" s="14">
        <f>IF(B710="","",IFERROR(INDEX('Ürünler'!$B$5:$B$204,MATCH(B710,'Ürünler'!$A$5:$A$204,0)),"KOD BULUNAMADI"))</f>
        <v/>
      </c>
      <c r="D710" s="15" t="n"/>
      <c r="E710" s="12" t="n"/>
      <c r="F710" s="11" t="n"/>
      <c r="G710" s="16">
        <f>IF(OR(E710="",F710=""),"",E710*F710)</f>
        <v/>
      </c>
      <c r="H710" s="10" t="n"/>
    </row>
    <row r="711">
      <c r="A711" s="13" t="n"/>
      <c r="B711" s="10" t="n"/>
      <c r="C711" s="14">
        <f>IF(B711="","",IFERROR(INDEX('Ürünler'!$B$5:$B$204,MATCH(B711,'Ürünler'!$A$5:$A$204,0)),"KOD BULUNAMADI"))</f>
        <v/>
      </c>
      <c r="D711" s="15" t="n"/>
      <c r="E711" s="12" t="n"/>
      <c r="F711" s="11" t="n"/>
      <c r="G711" s="16">
        <f>IF(OR(E711="",F711=""),"",E711*F711)</f>
        <v/>
      </c>
      <c r="H711" s="10" t="n"/>
    </row>
    <row r="712">
      <c r="A712" s="13" t="n"/>
      <c r="B712" s="10" t="n"/>
      <c r="C712" s="14">
        <f>IF(B712="","",IFERROR(INDEX('Ürünler'!$B$5:$B$204,MATCH(B712,'Ürünler'!$A$5:$A$204,0)),"KOD BULUNAMADI"))</f>
        <v/>
      </c>
      <c r="D712" s="15" t="n"/>
      <c r="E712" s="12" t="n"/>
      <c r="F712" s="11" t="n"/>
      <c r="G712" s="16">
        <f>IF(OR(E712="",F712=""),"",E712*F712)</f>
        <v/>
      </c>
      <c r="H712" s="10" t="n"/>
    </row>
    <row r="713">
      <c r="A713" s="13" t="n"/>
      <c r="B713" s="10" t="n"/>
      <c r="C713" s="14">
        <f>IF(B713="","",IFERROR(INDEX('Ürünler'!$B$5:$B$204,MATCH(B713,'Ürünler'!$A$5:$A$204,0)),"KOD BULUNAMADI"))</f>
        <v/>
      </c>
      <c r="D713" s="15" t="n"/>
      <c r="E713" s="12" t="n"/>
      <c r="F713" s="11" t="n"/>
      <c r="G713" s="16">
        <f>IF(OR(E713="",F713=""),"",E713*F713)</f>
        <v/>
      </c>
      <c r="H713" s="10" t="n"/>
    </row>
    <row r="714">
      <c r="A714" s="13" t="n"/>
      <c r="B714" s="10" t="n"/>
      <c r="C714" s="14">
        <f>IF(B714="","",IFERROR(INDEX('Ürünler'!$B$5:$B$204,MATCH(B714,'Ürünler'!$A$5:$A$204,0)),"KOD BULUNAMADI"))</f>
        <v/>
      </c>
      <c r="D714" s="15" t="n"/>
      <c r="E714" s="12" t="n"/>
      <c r="F714" s="11" t="n"/>
      <c r="G714" s="16">
        <f>IF(OR(E714="",F714=""),"",E714*F714)</f>
        <v/>
      </c>
      <c r="H714" s="10" t="n"/>
    </row>
    <row r="715">
      <c r="A715" s="13" t="n"/>
      <c r="B715" s="10" t="n"/>
      <c r="C715" s="14">
        <f>IF(B715="","",IFERROR(INDEX('Ürünler'!$B$5:$B$204,MATCH(B715,'Ürünler'!$A$5:$A$204,0)),"KOD BULUNAMADI"))</f>
        <v/>
      </c>
      <c r="D715" s="15" t="n"/>
      <c r="E715" s="12" t="n"/>
      <c r="F715" s="11" t="n"/>
      <c r="G715" s="16">
        <f>IF(OR(E715="",F715=""),"",E715*F715)</f>
        <v/>
      </c>
      <c r="H715" s="10" t="n"/>
    </row>
    <row r="716">
      <c r="A716" s="13" t="n"/>
      <c r="B716" s="10" t="n"/>
      <c r="C716" s="14">
        <f>IF(B716="","",IFERROR(INDEX('Ürünler'!$B$5:$B$204,MATCH(B716,'Ürünler'!$A$5:$A$204,0)),"KOD BULUNAMADI"))</f>
        <v/>
      </c>
      <c r="D716" s="15" t="n"/>
      <c r="E716" s="12" t="n"/>
      <c r="F716" s="11" t="n"/>
      <c r="G716" s="16">
        <f>IF(OR(E716="",F716=""),"",E716*F716)</f>
        <v/>
      </c>
      <c r="H716" s="10" t="n"/>
    </row>
    <row r="717">
      <c r="A717" s="13" t="n"/>
      <c r="B717" s="10" t="n"/>
      <c r="C717" s="14">
        <f>IF(B717="","",IFERROR(INDEX('Ürünler'!$B$5:$B$204,MATCH(B717,'Ürünler'!$A$5:$A$204,0)),"KOD BULUNAMADI"))</f>
        <v/>
      </c>
      <c r="D717" s="15" t="n"/>
      <c r="E717" s="12" t="n"/>
      <c r="F717" s="11" t="n"/>
      <c r="G717" s="16">
        <f>IF(OR(E717="",F717=""),"",E717*F717)</f>
        <v/>
      </c>
      <c r="H717" s="10" t="n"/>
    </row>
    <row r="718">
      <c r="A718" s="13" t="n"/>
      <c r="B718" s="10" t="n"/>
      <c r="C718" s="14">
        <f>IF(B718="","",IFERROR(INDEX('Ürünler'!$B$5:$B$204,MATCH(B718,'Ürünler'!$A$5:$A$204,0)),"KOD BULUNAMADI"))</f>
        <v/>
      </c>
      <c r="D718" s="15" t="n"/>
      <c r="E718" s="12" t="n"/>
      <c r="F718" s="11" t="n"/>
      <c r="G718" s="16">
        <f>IF(OR(E718="",F718=""),"",E718*F718)</f>
        <v/>
      </c>
      <c r="H718" s="10" t="n"/>
    </row>
    <row r="719">
      <c r="A719" s="13" t="n"/>
      <c r="B719" s="10" t="n"/>
      <c r="C719" s="14">
        <f>IF(B719="","",IFERROR(INDEX('Ürünler'!$B$5:$B$204,MATCH(B719,'Ürünler'!$A$5:$A$204,0)),"KOD BULUNAMADI"))</f>
        <v/>
      </c>
      <c r="D719" s="15" t="n"/>
      <c r="E719" s="12" t="n"/>
      <c r="F719" s="11" t="n"/>
      <c r="G719" s="16">
        <f>IF(OR(E719="",F719=""),"",E719*F719)</f>
        <v/>
      </c>
      <c r="H719" s="10" t="n"/>
    </row>
    <row r="720">
      <c r="A720" s="13" t="n"/>
      <c r="B720" s="10" t="n"/>
      <c r="C720" s="14">
        <f>IF(B720="","",IFERROR(INDEX('Ürünler'!$B$5:$B$204,MATCH(B720,'Ürünler'!$A$5:$A$204,0)),"KOD BULUNAMADI"))</f>
        <v/>
      </c>
      <c r="D720" s="15" t="n"/>
      <c r="E720" s="12" t="n"/>
      <c r="F720" s="11" t="n"/>
      <c r="G720" s="16">
        <f>IF(OR(E720="",F720=""),"",E720*F720)</f>
        <v/>
      </c>
      <c r="H720" s="10" t="n"/>
    </row>
    <row r="721">
      <c r="A721" s="13" t="n"/>
      <c r="B721" s="10" t="n"/>
      <c r="C721" s="14">
        <f>IF(B721="","",IFERROR(INDEX('Ürünler'!$B$5:$B$204,MATCH(B721,'Ürünler'!$A$5:$A$204,0)),"KOD BULUNAMADI"))</f>
        <v/>
      </c>
      <c r="D721" s="15" t="n"/>
      <c r="E721" s="12" t="n"/>
      <c r="F721" s="11" t="n"/>
      <c r="G721" s="16">
        <f>IF(OR(E721="",F721=""),"",E721*F721)</f>
        <v/>
      </c>
      <c r="H721" s="10" t="n"/>
    </row>
    <row r="722">
      <c r="A722" s="13" t="n"/>
      <c r="B722" s="10" t="n"/>
      <c r="C722" s="14">
        <f>IF(B722="","",IFERROR(INDEX('Ürünler'!$B$5:$B$204,MATCH(B722,'Ürünler'!$A$5:$A$204,0)),"KOD BULUNAMADI"))</f>
        <v/>
      </c>
      <c r="D722" s="15" t="n"/>
      <c r="E722" s="12" t="n"/>
      <c r="F722" s="11" t="n"/>
      <c r="G722" s="16">
        <f>IF(OR(E722="",F722=""),"",E722*F722)</f>
        <v/>
      </c>
      <c r="H722" s="10" t="n"/>
    </row>
    <row r="723">
      <c r="A723" s="13" t="n"/>
      <c r="B723" s="10" t="n"/>
      <c r="C723" s="14">
        <f>IF(B723="","",IFERROR(INDEX('Ürünler'!$B$5:$B$204,MATCH(B723,'Ürünler'!$A$5:$A$204,0)),"KOD BULUNAMADI"))</f>
        <v/>
      </c>
      <c r="D723" s="15" t="n"/>
      <c r="E723" s="12" t="n"/>
      <c r="F723" s="11" t="n"/>
      <c r="G723" s="16">
        <f>IF(OR(E723="",F723=""),"",E723*F723)</f>
        <v/>
      </c>
      <c r="H723" s="10" t="n"/>
    </row>
    <row r="724">
      <c r="A724" s="13" t="n"/>
      <c r="B724" s="10" t="n"/>
      <c r="C724" s="14">
        <f>IF(B724="","",IFERROR(INDEX('Ürünler'!$B$5:$B$204,MATCH(B724,'Ürünler'!$A$5:$A$204,0)),"KOD BULUNAMADI"))</f>
        <v/>
      </c>
      <c r="D724" s="15" t="n"/>
      <c r="E724" s="12" t="n"/>
      <c r="F724" s="11" t="n"/>
      <c r="G724" s="16">
        <f>IF(OR(E724="",F724=""),"",E724*F724)</f>
        <v/>
      </c>
      <c r="H724" s="10" t="n"/>
    </row>
    <row r="725">
      <c r="A725" s="13" t="n"/>
      <c r="B725" s="10" t="n"/>
      <c r="C725" s="14">
        <f>IF(B725="","",IFERROR(INDEX('Ürünler'!$B$5:$B$204,MATCH(B725,'Ürünler'!$A$5:$A$204,0)),"KOD BULUNAMADI"))</f>
        <v/>
      </c>
      <c r="D725" s="15" t="n"/>
      <c r="E725" s="12" t="n"/>
      <c r="F725" s="11" t="n"/>
      <c r="G725" s="16">
        <f>IF(OR(E725="",F725=""),"",E725*F725)</f>
        <v/>
      </c>
      <c r="H725" s="10" t="n"/>
    </row>
    <row r="726">
      <c r="A726" s="13" t="n"/>
      <c r="B726" s="10" t="n"/>
      <c r="C726" s="14">
        <f>IF(B726="","",IFERROR(INDEX('Ürünler'!$B$5:$B$204,MATCH(B726,'Ürünler'!$A$5:$A$204,0)),"KOD BULUNAMADI"))</f>
        <v/>
      </c>
      <c r="D726" s="15" t="n"/>
      <c r="E726" s="12" t="n"/>
      <c r="F726" s="11" t="n"/>
      <c r="G726" s="16">
        <f>IF(OR(E726="",F726=""),"",E726*F726)</f>
        <v/>
      </c>
      <c r="H726" s="10" t="n"/>
    </row>
    <row r="727">
      <c r="A727" s="13" t="n"/>
      <c r="B727" s="10" t="n"/>
      <c r="C727" s="14">
        <f>IF(B727="","",IFERROR(INDEX('Ürünler'!$B$5:$B$204,MATCH(B727,'Ürünler'!$A$5:$A$204,0)),"KOD BULUNAMADI"))</f>
        <v/>
      </c>
      <c r="D727" s="15" t="n"/>
      <c r="E727" s="12" t="n"/>
      <c r="F727" s="11" t="n"/>
      <c r="G727" s="16">
        <f>IF(OR(E727="",F727=""),"",E727*F727)</f>
        <v/>
      </c>
      <c r="H727" s="10" t="n"/>
    </row>
    <row r="728">
      <c r="A728" s="13" t="n"/>
      <c r="B728" s="10" t="n"/>
      <c r="C728" s="14">
        <f>IF(B728="","",IFERROR(INDEX('Ürünler'!$B$5:$B$204,MATCH(B728,'Ürünler'!$A$5:$A$204,0)),"KOD BULUNAMADI"))</f>
        <v/>
      </c>
      <c r="D728" s="15" t="n"/>
      <c r="E728" s="12" t="n"/>
      <c r="F728" s="11" t="n"/>
      <c r="G728" s="16">
        <f>IF(OR(E728="",F728=""),"",E728*F728)</f>
        <v/>
      </c>
      <c r="H728" s="10" t="n"/>
    </row>
    <row r="729">
      <c r="A729" s="13" t="n"/>
      <c r="B729" s="10" t="n"/>
      <c r="C729" s="14">
        <f>IF(B729="","",IFERROR(INDEX('Ürünler'!$B$5:$B$204,MATCH(B729,'Ürünler'!$A$5:$A$204,0)),"KOD BULUNAMADI"))</f>
        <v/>
      </c>
      <c r="D729" s="15" t="n"/>
      <c r="E729" s="12" t="n"/>
      <c r="F729" s="11" t="n"/>
      <c r="G729" s="16">
        <f>IF(OR(E729="",F729=""),"",E729*F729)</f>
        <v/>
      </c>
      <c r="H729" s="10" t="n"/>
    </row>
    <row r="730">
      <c r="A730" s="13" t="n"/>
      <c r="B730" s="10" t="n"/>
      <c r="C730" s="14">
        <f>IF(B730="","",IFERROR(INDEX('Ürünler'!$B$5:$B$204,MATCH(B730,'Ürünler'!$A$5:$A$204,0)),"KOD BULUNAMADI"))</f>
        <v/>
      </c>
      <c r="D730" s="15" t="n"/>
      <c r="E730" s="12" t="n"/>
      <c r="F730" s="11" t="n"/>
      <c r="G730" s="16">
        <f>IF(OR(E730="",F730=""),"",E730*F730)</f>
        <v/>
      </c>
      <c r="H730" s="10" t="n"/>
    </row>
    <row r="731">
      <c r="A731" s="13" t="n"/>
      <c r="B731" s="10" t="n"/>
      <c r="C731" s="14">
        <f>IF(B731="","",IFERROR(INDEX('Ürünler'!$B$5:$B$204,MATCH(B731,'Ürünler'!$A$5:$A$204,0)),"KOD BULUNAMADI"))</f>
        <v/>
      </c>
      <c r="D731" s="15" t="n"/>
      <c r="E731" s="12" t="n"/>
      <c r="F731" s="11" t="n"/>
      <c r="G731" s="16">
        <f>IF(OR(E731="",F731=""),"",E731*F731)</f>
        <v/>
      </c>
      <c r="H731" s="10" t="n"/>
    </row>
    <row r="732">
      <c r="A732" s="13" t="n"/>
      <c r="B732" s="10" t="n"/>
      <c r="C732" s="14">
        <f>IF(B732="","",IFERROR(INDEX('Ürünler'!$B$5:$B$204,MATCH(B732,'Ürünler'!$A$5:$A$204,0)),"KOD BULUNAMADI"))</f>
        <v/>
      </c>
      <c r="D732" s="15" t="n"/>
      <c r="E732" s="12" t="n"/>
      <c r="F732" s="11" t="n"/>
      <c r="G732" s="16">
        <f>IF(OR(E732="",F732=""),"",E732*F732)</f>
        <v/>
      </c>
      <c r="H732" s="10" t="n"/>
    </row>
    <row r="733">
      <c r="A733" s="13" t="n"/>
      <c r="B733" s="10" t="n"/>
      <c r="C733" s="14">
        <f>IF(B733="","",IFERROR(INDEX('Ürünler'!$B$5:$B$204,MATCH(B733,'Ürünler'!$A$5:$A$204,0)),"KOD BULUNAMADI"))</f>
        <v/>
      </c>
      <c r="D733" s="15" t="n"/>
      <c r="E733" s="12" t="n"/>
      <c r="F733" s="11" t="n"/>
      <c r="G733" s="16">
        <f>IF(OR(E733="",F733=""),"",E733*F733)</f>
        <v/>
      </c>
      <c r="H733" s="10" t="n"/>
    </row>
    <row r="734">
      <c r="A734" s="13" t="n"/>
      <c r="B734" s="10" t="n"/>
      <c r="C734" s="14">
        <f>IF(B734="","",IFERROR(INDEX('Ürünler'!$B$5:$B$204,MATCH(B734,'Ürünler'!$A$5:$A$204,0)),"KOD BULUNAMADI"))</f>
        <v/>
      </c>
      <c r="D734" s="15" t="n"/>
      <c r="E734" s="12" t="n"/>
      <c r="F734" s="11" t="n"/>
      <c r="G734" s="16">
        <f>IF(OR(E734="",F734=""),"",E734*F734)</f>
        <v/>
      </c>
      <c r="H734" s="10" t="n"/>
    </row>
    <row r="735">
      <c r="A735" s="13" t="n"/>
      <c r="B735" s="10" t="n"/>
      <c r="C735" s="14">
        <f>IF(B735="","",IFERROR(INDEX('Ürünler'!$B$5:$B$204,MATCH(B735,'Ürünler'!$A$5:$A$204,0)),"KOD BULUNAMADI"))</f>
        <v/>
      </c>
      <c r="D735" s="15" t="n"/>
      <c r="E735" s="12" t="n"/>
      <c r="F735" s="11" t="n"/>
      <c r="G735" s="16">
        <f>IF(OR(E735="",F735=""),"",E735*F735)</f>
        <v/>
      </c>
      <c r="H735" s="10" t="n"/>
    </row>
    <row r="736">
      <c r="A736" s="13" t="n"/>
      <c r="B736" s="10" t="n"/>
      <c r="C736" s="14">
        <f>IF(B736="","",IFERROR(INDEX('Ürünler'!$B$5:$B$204,MATCH(B736,'Ürünler'!$A$5:$A$204,0)),"KOD BULUNAMADI"))</f>
        <v/>
      </c>
      <c r="D736" s="15" t="n"/>
      <c r="E736" s="12" t="n"/>
      <c r="F736" s="11" t="n"/>
      <c r="G736" s="16">
        <f>IF(OR(E736="",F736=""),"",E736*F736)</f>
        <v/>
      </c>
      <c r="H736" s="10" t="n"/>
    </row>
    <row r="737">
      <c r="A737" s="13" t="n"/>
      <c r="B737" s="10" t="n"/>
      <c r="C737" s="14">
        <f>IF(B737="","",IFERROR(INDEX('Ürünler'!$B$5:$B$204,MATCH(B737,'Ürünler'!$A$5:$A$204,0)),"KOD BULUNAMADI"))</f>
        <v/>
      </c>
      <c r="D737" s="15" t="n"/>
      <c r="E737" s="12" t="n"/>
      <c r="F737" s="11" t="n"/>
      <c r="G737" s="16">
        <f>IF(OR(E737="",F737=""),"",E737*F737)</f>
        <v/>
      </c>
      <c r="H737" s="10" t="n"/>
    </row>
    <row r="738">
      <c r="A738" s="13" t="n"/>
      <c r="B738" s="10" t="n"/>
      <c r="C738" s="14">
        <f>IF(B738="","",IFERROR(INDEX('Ürünler'!$B$5:$B$204,MATCH(B738,'Ürünler'!$A$5:$A$204,0)),"KOD BULUNAMADI"))</f>
        <v/>
      </c>
      <c r="D738" s="15" t="n"/>
      <c r="E738" s="12" t="n"/>
      <c r="F738" s="11" t="n"/>
      <c r="G738" s="16">
        <f>IF(OR(E738="",F738=""),"",E738*F738)</f>
        <v/>
      </c>
      <c r="H738" s="10" t="n"/>
    </row>
    <row r="739">
      <c r="A739" s="13" t="n"/>
      <c r="B739" s="10" t="n"/>
      <c r="C739" s="14">
        <f>IF(B739="","",IFERROR(INDEX('Ürünler'!$B$5:$B$204,MATCH(B739,'Ürünler'!$A$5:$A$204,0)),"KOD BULUNAMADI"))</f>
        <v/>
      </c>
      <c r="D739" s="15" t="n"/>
      <c r="E739" s="12" t="n"/>
      <c r="F739" s="11" t="n"/>
      <c r="G739" s="16">
        <f>IF(OR(E739="",F739=""),"",E739*F739)</f>
        <v/>
      </c>
      <c r="H739" s="10" t="n"/>
    </row>
    <row r="740">
      <c r="A740" s="13" t="n"/>
      <c r="B740" s="10" t="n"/>
      <c r="C740" s="14">
        <f>IF(B740="","",IFERROR(INDEX('Ürünler'!$B$5:$B$204,MATCH(B740,'Ürünler'!$A$5:$A$204,0)),"KOD BULUNAMADI"))</f>
        <v/>
      </c>
      <c r="D740" s="15" t="n"/>
      <c r="E740" s="12" t="n"/>
      <c r="F740" s="11" t="n"/>
      <c r="G740" s="16">
        <f>IF(OR(E740="",F740=""),"",E740*F740)</f>
        <v/>
      </c>
      <c r="H740" s="10" t="n"/>
    </row>
    <row r="741">
      <c r="A741" s="13" t="n"/>
      <c r="B741" s="10" t="n"/>
      <c r="C741" s="14">
        <f>IF(B741="","",IFERROR(INDEX('Ürünler'!$B$5:$B$204,MATCH(B741,'Ürünler'!$A$5:$A$204,0)),"KOD BULUNAMADI"))</f>
        <v/>
      </c>
      <c r="D741" s="15" t="n"/>
      <c r="E741" s="12" t="n"/>
      <c r="F741" s="11" t="n"/>
      <c r="G741" s="16">
        <f>IF(OR(E741="",F741=""),"",E741*F741)</f>
        <v/>
      </c>
      <c r="H741" s="10" t="n"/>
    </row>
    <row r="742">
      <c r="A742" s="13" t="n"/>
      <c r="B742" s="10" t="n"/>
      <c r="C742" s="14">
        <f>IF(B742="","",IFERROR(INDEX('Ürünler'!$B$5:$B$204,MATCH(B742,'Ürünler'!$A$5:$A$204,0)),"KOD BULUNAMADI"))</f>
        <v/>
      </c>
      <c r="D742" s="15" t="n"/>
      <c r="E742" s="12" t="n"/>
      <c r="F742" s="11" t="n"/>
      <c r="G742" s="16">
        <f>IF(OR(E742="",F742=""),"",E742*F742)</f>
        <v/>
      </c>
      <c r="H742" s="10" t="n"/>
    </row>
    <row r="743">
      <c r="A743" s="13" t="n"/>
      <c r="B743" s="10" t="n"/>
      <c r="C743" s="14">
        <f>IF(B743="","",IFERROR(INDEX('Ürünler'!$B$5:$B$204,MATCH(B743,'Ürünler'!$A$5:$A$204,0)),"KOD BULUNAMADI"))</f>
        <v/>
      </c>
      <c r="D743" s="15" t="n"/>
      <c r="E743" s="12" t="n"/>
      <c r="F743" s="11" t="n"/>
      <c r="G743" s="16">
        <f>IF(OR(E743="",F743=""),"",E743*F743)</f>
        <v/>
      </c>
      <c r="H743" s="10" t="n"/>
    </row>
    <row r="744">
      <c r="A744" s="13" t="n"/>
      <c r="B744" s="10" t="n"/>
      <c r="C744" s="14">
        <f>IF(B744="","",IFERROR(INDEX('Ürünler'!$B$5:$B$204,MATCH(B744,'Ürünler'!$A$5:$A$204,0)),"KOD BULUNAMADI"))</f>
        <v/>
      </c>
      <c r="D744" s="15" t="n"/>
      <c r="E744" s="12" t="n"/>
      <c r="F744" s="11" t="n"/>
      <c r="G744" s="16">
        <f>IF(OR(E744="",F744=""),"",E744*F744)</f>
        <v/>
      </c>
      <c r="H744" s="10" t="n"/>
    </row>
    <row r="745">
      <c r="A745" s="13" t="n"/>
      <c r="B745" s="10" t="n"/>
      <c r="C745" s="14">
        <f>IF(B745="","",IFERROR(INDEX('Ürünler'!$B$5:$B$204,MATCH(B745,'Ürünler'!$A$5:$A$204,0)),"KOD BULUNAMADI"))</f>
        <v/>
      </c>
      <c r="D745" s="15" t="n"/>
      <c r="E745" s="12" t="n"/>
      <c r="F745" s="11" t="n"/>
      <c r="G745" s="16">
        <f>IF(OR(E745="",F745=""),"",E745*F745)</f>
        <v/>
      </c>
      <c r="H745" s="10" t="n"/>
    </row>
    <row r="746">
      <c r="A746" s="13" t="n"/>
      <c r="B746" s="10" t="n"/>
      <c r="C746" s="14">
        <f>IF(B746="","",IFERROR(INDEX('Ürünler'!$B$5:$B$204,MATCH(B746,'Ürünler'!$A$5:$A$204,0)),"KOD BULUNAMADI"))</f>
        <v/>
      </c>
      <c r="D746" s="15" t="n"/>
      <c r="E746" s="12" t="n"/>
      <c r="F746" s="11" t="n"/>
      <c r="G746" s="16">
        <f>IF(OR(E746="",F746=""),"",E746*F746)</f>
        <v/>
      </c>
      <c r="H746" s="10" t="n"/>
    </row>
    <row r="747">
      <c r="A747" s="13" t="n"/>
      <c r="B747" s="10" t="n"/>
      <c r="C747" s="14">
        <f>IF(B747="","",IFERROR(INDEX('Ürünler'!$B$5:$B$204,MATCH(B747,'Ürünler'!$A$5:$A$204,0)),"KOD BULUNAMADI"))</f>
        <v/>
      </c>
      <c r="D747" s="15" t="n"/>
      <c r="E747" s="12" t="n"/>
      <c r="F747" s="11" t="n"/>
      <c r="G747" s="16">
        <f>IF(OR(E747="",F747=""),"",E747*F747)</f>
        <v/>
      </c>
      <c r="H747" s="10" t="n"/>
    </row>
    <row r="748">
      <c r="A748" s="13" t="n"/>
      <c r="B748" s="10" t="n"/>
      <c r="C748" s="14">
        <f>IF(B748="","",IFERROR(INDEX('Ürünler'!$B$5:$B$204,MATCH(B748,'Ürünler'!$A$5:$A$204,0)),"KOD BULUNAMADI"))</f>
        <v/>
      </c>
      <c r="D748" s="15" t="n"/>
      <c r="E748" s="12" t="n"/>
      <c r="F748" s="11" t="n"/>
      <c r="G748" s="16">
        <f>IF(OR(E748="",F748=""),"",E748*F748)</f>
        <v/>
      </c>
      <c r="H748" s="10" t="n"/>
    </row>
    <row r="749">
      <c r="A749" s="13" t="n"/>
      <c r="B749" s="10" t="n"/>
      <c r="C749" s="14">
        <f>IF(B749="","",IFERROR(INDEX('Ürünler'!$B$5:$B$204,MATCH(B749,'Ürünler'!$A$5:$A$204,0)),"KOD BULUNAMADI"))</f>
        <v/>
      </c>
      <c r="D749" s="15" t="n"/>
      <c r="E749" s="12" t="n"/>
      <c r="F749" s="11" t="n"/>
      <c r="G749" s="16">
        <f>IF(OR(E749="",F749=""),"",E749*F749)</f>
        <v/>
      </c>
      <c r="H749" s="10" t="n"/>
    </row>
    <row r="750">
      <c r="A750" s="13" t="n"/>
      <c r="B750" s="10" t="n"/>
      <c r="C750" s="14">
        <f>IF(B750="","",IFERROR(INDEX('Ürünler'!$B$5:$B$204,MATCH(B750,'Ürünler'!$A$5:$A$204,0)),"KOD BULUNAMADI"))</f>
        <v/>
      </c>
      <c r="D750" s="15" t="n"/>
      <c r="E750" s="12" t="n"/>
      <c r="F750" s="11" t="n"/>
      <c r="G750" s="16">
        <f>IF(OR(E750="",F750=""),"",E750*F750)</f>
        <v/>
      </c>
      <c r="H750" s="10" t="n"/>
    </row>
    <row r="751">
      <c r="A751" s="13" t="n"/>
      <c r="B751" s="10" t="n"/>
      <c r="C751" s="14">
        <f>IF(B751="","",IFERROR(INDEX('Ürünler'!$B$5:$B$204,MATCH(B751,'Ürünler'!$A$5:$A$204,0)),"KOD BULUNAMADI"))</f>
        <v/>
      </c>
      <c r="D751" s="15" t="n"/>
      <c r="E751" s="12" t="n"/>
      <c r="F751" s="11" t="n"/>
      <c r="G751" s="16">
        <f>IF(OR(E751="",F751=""),"",E751*F751)</f>
        <v/>
      </c>
      <c r="H751" s="10" t="n"/>
    </row>
    <row r="752">
      <c r="A752" s="13" t="n"/>
      <c r="B752" s="10" t="n"/>
      <c r="C752" s="14">
        <f>IF(B752="","",IFERROR(INDEX('Ürünler'!$B$5:$B$204,MATCH(B752,'Ürünler'!$A$5:$A$204,0)),"KOD BULUNAMADI"))</f>
        <v/>
      </c>
      <c r="D752" s="15" t="n"/>
      <c r="E752" s="12" t="n"/>
      <c r="F752" s="11" t="n"/>
      <c r="G752" s="16">
        <f>IF(OR(E752="",F752=""),"",E752*F752)</f>
        <v/>
      </c>
      <c r="H752" s="10" t="n"/>
    </row>
    <row r="753">
      <c r="A753" s="13" t="n"/>
      <c r="B753" s="10" t="n"/>
      <c r="C753" s="14">
        <f>IF(B753="","",IFERROR(INDEX('Ürünler'!$B$5:$B$204,MATCH(B753,'Ürünler'!$A$5:$A$204,0)),"KOD BULUNAMADI"))</f>
        <v/>
      </c>
      <c r="D753" s="15" t="n"/>
      <c r="E753" s="12" t="n"/>
      <c r="F753" s="11" t="n"/>
      <c r="G753" s="16">
        <f>IF(OR(E753="",F753=""),"",E753*F753)</f>
        <v/>
      </c>
      <c r="H753" s="10" t="n"/>
    </row>
    <row r="754">
      <c r="A754" s="13" t="n"/>
      <c r="B754" s="10" t="n"/>
      <c r="C754" s="14">
        <f>IF(B754="","",IFERROR(INDEX('Ürünler'!$B$5:$B$204,MATCH(B754,'Ürünler'!$A$5:$A$204,0)),"KOD BULUNAMADI"))</f>
        <v/>
      </c>
      <c r="D754" s="15" t="n"/>
      <c r="E754" s="12" t="n"/>
      <c r="F754" s="11" t="n"/>
      <c r="G754" s="16">
        <f>IF(OR(E754="",F754=""),"",E754*F754)</f>
        <v/>
      </c>
      <c r="H754" s="10" t="n"/>
    </row>
    <row r="755">
      <c r="A755" s="13" t="n"/>
      <c r="B755" s="10" t="n"/>
      <c r="C755" s="14">
        <f>IF(B755="","",IFERROR(INDEX('Ürünler'!$B$5:$B$204,MATCH(B755,'Ürünler'!$A$5:$A$204,0)),"KOD BULUNAMADI"))</f>
        <v/>
      </c>
      <c r="D755" s="15" t="n"/>
      <c r="E755" s="12" t="n"/>
      <c r="F755" s="11" t="n"/>
      <c r="G755" s="16">
        <f>IF(OR(E755="",F755=""),"",E755*F755)</f>
        <v/>
      </c>
      <c r="H755" s="10" t="n"/>
    </row>
    <row r="756">
      <c r="A756" s="13" t="n"/>
      <c r="B756" s="10" t="n"/>
      <c r="C756" s="14">
        <f>IF(B756="","",IFERROR(INDEX('Ürünler'!$B$5:$B$204,MATCH(B756,'Ürünler'!$A$5:$A$204,0)),"KOD BULUNAMADI"))</f>
        <v/>
      </c>
      <c r="D756" s="15" t="n"/>
      <c r="E756" s="12" t="n"/>
      <c r="F756" s="11" t="n"/>
      <c r="G756" s="16">
        <f>IF(OR(E756="",F756=""),"",E756*F756)</f>
        <v/>
      </c>
      <c r="H756" s="10" t="n"/>
    </row>
    <row r="757">
      <c r="A757" s="13" t="n"/>
      <c r="B757" s="10" t="n"/>
      <c r="C757" s="14">
        <f>IF(B757="","",IFERROR(INDEX('Ürünler'!$B$5:$B$204,MATCH(B757,'Ürünler'!$A$5:$A$204,0)),"KOD BULUNAMADI"))</f>
        <v/>
      </c>
      <c r="D757" s="15" t="n"/>
      <c r="E757" s="12" t="n"/>
      <c r="F757" s="11" t="n"/>
      <c r="G757" s="16">
        <f>IF(OR(E757="",F757=""),"",E757*F757)</f>
        <v/>
      </c>
      <c r="H757" s="10" t="n"/>
    </row>
    <row r="758">
      <c r="A758" s="13" t="n"/>
      <c r="B758" s="10" t="n"/>
      <c r="C758" s="14">
        <f>IF(B758="","",IFERROR(INDEX('Ürünler'!$B$5:$B$204,MATCH(B758,'Ürünler'!$A$5:$A$204,0)),"KOD BULUNAMADI"))</f>
        <v/>
      </c>
      <c r="D758" s="15" t="n"/>
      <c r="E758" s="12" t="n"/>
      <c r="F758" s="11" t="n"/>
      <c r="G758" s="16">
        <f>IF(OR(E758="",F758=""),"",E758*F758)</f>
        <v/>
      </c>
      <c r="H758" s="10" t="n"/>
    </row>
    <row r="759">
      <c r="A759" s="13" t="n"/>
      <c r="B759" s="10" t="n"/>
      <c r="C759" s="14">
        <f>IF(B759="","",IFERROR(INDEX('Ürünler'!$B$5:$B$204,MATCH(B759,'Ürünler'!$A$5:$A$204,0)),"KOD BULUNAMADI"))</f>
        <v/>
      </c>
      <c r="D759" s="15" t="n"/>
      <c r="E759" s="12" t="n"/>
      <c r="F759" s="11" t="n"/>
      <c r="G759" s="16">
        <f>IF(OR(E759="",F759=""),"",E759*F759)</f>
        <v/>
      </c>
      <c r="H759" s="10" t="n"/>
    </row>
    <row r="760">
      <c r="A760" s="13" t="n"/>
      <c r="B760" s="10" t="n"/>
      <c r="C760" s="14">
        <f>IF(B760="","",IFERROR(INDEX('Ürünler'!$B$5:$B$204,MATCH(B760,'Ürünler'!$A$5:$A$204,0)),"KOD BULUNAMADI"))</f>
        <v/>
      </c>
      <c r="D760" s="15" t="n"/>
      <c r="E760" s="12" t="n"/>
      <c r="F760" s="11" t="n"/>
      <c r="G760" s="16">
        <f>IF(OR(E760="",F760=""),"",E760*F760)</f>
        <v/>
      </c>
      <c r="H760" s="10" t="n"/>
    </row>
    <row r="761">
      <c r="A761" s="13" t="n"/>
      <c r="B761" s="10" t="n"/>
      <c r="C761" s="14">
        <f>IF(B761="","",IFERROR(INDEX('Ürünler'!$B$5:$B$204,MATCH(B761,'Ürünler'!$A$5:$A$204,0)),"KOD BULUNAMADI"))</f>
        <v/>
      </c>
      <c r="D761" s="15" t="n"/>
      <c r="E761" s="12" t="n"/>
      <c r="F761" s="11" t="n"/>
      <c r="G761" s="16">
        <f>IF(OR(E761="",F761=""),"",E761*F761)</f>
        <v/>
      </c>
      <c r="H761" s="10" t="n"/>
    </row>
    <row r="762">
      <c r="A762" s="13" t="n"/>
      <c r="B762" s="10" t="n"/>
      <c r="C762" s="14">
        <f>IF(B762="","",IFERROR(INDEX('Ürünler'!$B$5:$B$204,MATCH(B762,'Ürünler'!$A$5:$A$204,0)),"KOD BULUNAMADI"))</f>
        <v/>
      </c>
      <c r="D762" s="15" t="n"/>
      <c r="E762" s="12" t="n"/>
      <c r="F762" s="11" t="n"/>
      <c r="G762" s="16">
        <f>IF(OR(E762="",F762=""),"",E762*F762)</f>
        <v/>
      </c>
      <c r="H762" s="10" t="n"/>
    </row>
    <row r="763">
      <c r="A763" s="13" t="n"/>
      <c r="B763" s="10" t="n"/>
      <c r="C763" s="14">
        <f>IF(B763="","",IFERROR(INDEX('Ürünler'!$B$5:$B$204,MATCH(B763,'Ürünler'!$A$5:$A$204,0)),"KOD BULUNAMADI"))</f>
        <v/>
      </c>
      <c r="D763" s="15" t="n"/>
      <c r="E763" s="12" t="n"/>
      <c r="F763" s="11" t="n"/>
      <c r="G763" s="16">
        <f>IF(OR(E763="",F763=""),"",E763*F763)</f>
        <v/>
      </c>
      <c r="H763" s="10" t="n"/>
    </row>
    <row r="764">
      <c r="A764" s="13" t="n"/>
      <c r="B764" s="10" t="n"/>
      <c r="C764" s="14">
        <f>IF(B764="","",IFERROR(INDEX('Ürünler'!$B$5:$B$204,MATCH(B764,'Ürünler'!$A$5:$A$204,0)),"KOD BULUNAMADI"))</f>
        <v/>
      </c>
      <c r="D764" s="15" t="n"/>
      <c r="E764" s="12" t="n"/>
      <c r="F764" s="11" t="n"/>
      <c r="G764" s="16">
        <f>IF(OR(E764="",F764=""),"",E764*F764)</f>
        <v/>
      </c>
      <c r="H764" s="10" t="n"/>
    </row>
    <row r="765">
      <c r="A765" s="13" t="n"/>
      <c r="B765" s="10" t="n"/>
      <c r="C765" s="14">
        <f>IF(B765="","",IFERROR(INDEX('Ürünler'!$B$5:$B$204,MATCH(B765,'Ürünler'!$A$5:$A$204,0)),"KOD BULUNAMADI"))</f>
        <v/>
      </c>
      <c r="D765" s="15" t="n"/>
      <c r="E765" s="12" t="n"/>
      <c r="F765" s="11" t="n"/>
      <c r="G765" s="16">
        <f>IF(OR(E765="",F765=""),"",E765*F765)</f>
        <v/>
      </c>
      <c r="H765" s="10" t="n"/>
    </row>
    <row r="766">
      <c r="A766" s="13" t="n"/>
      <c r="B766" s="10" t="n"/>
      <c r="C766" s="14">
        <f>IF(B766="","",IFERROR(INDEX('Ürünler'!$B$5:$B$204,MATCH(B766,'Ürünler'!$A$5:$A$204,0)),"KOD BULUNAMADI"))</f>
        <v/>
      </c>
      <c r="D766" s="15" t="n"/>
      <c r="E766" s="12" t="n"/>
      <c r="F766" s="11" t="n"/>
      <c r="G766" s="16">
        <f>IF(OR(E766="",F766=""),"",E766*F766)</f>
        <v/>
      </c>
      <c r="H766" s="10" t="n"/>
    </row>
    <row r="767">
      <c r="A767" s="13" t="n"/>
      <c r="B767" s="10" t="n"/>
      <c r="C767" s="14">
        <f>IF(B767="","",IFERROR(INDEX('Ürünler'!$B$5:$B$204,MATCH(B767,'Ürünler'!$A$5:$A$204,0)),"KOD BULUNAMADI"))</f>
        <v/>
      </c>
      <c r="D767" s="15" t="n"/>
      <c r="E767" s="12" t="n"/>
      <c r="F767" s="11" t="n"/>
      <c r="G767" s="16">
        <f>IF(OR(E767="",F767=""),"",E767*F767)</f>
        <v/>
      </c>
      <c r="H767" s="10" t="n"/>
    </row>
    <row r="768">
      <c r="A768" s="13" t="n"/>
      <c r="B768" s="10" t="n"/>
      <c r="C768" s="14">
        <f>IF(B768="","",IFERROR(INDEX('Ürünler'!$B$5:$B$204,MATCH(B768,'Ürünler'!$A$5:$A$204,0)),"KOD BULUNAMADI"))</f>
        <v/>
      </c>
      <c r="D768" s="15" t="n"/>
      <c r="E768" s="12" t="n"/>
      <c r="F768" s="11" t="n"/>
      <c r="G768" s="16">
        <f>IF(OR(E768="",F768=""),"",E768*F768)</f>
        <v/>
      </c>
      <c r="H768" s="10" t="n"/>
    </row>
    <row r="769">
      <c r="A769" s="13" t="n"/>
      <c r="B769" s="10" t="n"/>
      <c r="C769" s="14">
        <f>IF(B769="","",IFERROR(INDEX('Ürünler'!$B$5:$B$204,MATCH(B769,'Ürünler'!$A$5:$A$204,0)),"KOD BULUNAMADI"))</f>
        <v/>
      </c>
      <c r="D769" s="15" t="n"/>
      <c r="E769" s="12" t="n"/>
      <c r="F769" s="11" t="n"/>
      <c r="G769" s="16">
        <f>IF(OR(E769="",F769=""),"",E769*F769)</f>
        <v/>
      </c>
      <c r="H769" s="10" t="n"/>
    </row>
    <row r="770">
      <c r="A770" s="13" t="n"/>
      <c r="B770" s="10" t="n"/>
      <c r="C770" s="14">
        <f>IF(B770="","",IFERROR(INDEX('Ürünler'!$B$5:$B$204,MATCH(B770,'Ürünler'!$A$5:$A$204,0)),"KOD BULUNAMADI"))</f>
        <v/>
      </c>
      <c r="D770" s="15" t="n"/>
      <c r="E770" s="12" t="n"/>
      <c r="F770" s="11" t="n"/>
      <c r="G770" s="16">
        <f>IF(OR(E770="",F770=""),"",E770*F770)</f>
        <v/>
      </c>
      <c r="H770" s="10" t="n"/>
    </row>
    <row r="771">
      <c r="A771" s="13" t="n"/>
      <c r="B771" s="10" t="n"/>
      <c r="C771" s="14">
        <f>IF(B771="","",IFERROR(INDEX('Ürünler'!$B$5:$B$204,MATCH(B771,'Ürünler'!$A$5:$A$204,0)),"KOD BULUNAMADI"))</f>
        <v/>
      </c>
      <c r="D771" s="15" t="n"/>
      <c r="E771" s="12" t="n"/>
      <c r="F771" s="11" t="n"/>
      <c r="G771" s="16">
        <f>IF(OR(E771="",F771=""),"",E771*F771)</f>
        <v/>
      </c>
      <c r="H771" s="10" t="n"/>
    </row>
    <row r="772">
      <c r="A772" s="13" t="n"/>
      <c r="B772" s="10" t="n"/>
      <c r="C772" s="14">
        <f>IF(B772="","",IFERROR(INDEX('Ürünler'!$B$5:$B$204,MATCH(B772,'Ürünler'!$A$5:$A$204,0)),"KOD BULUNAMADI"))</f>
        <v/>
      </c>
      <c r="D772" s="15" t="n"/>
      <c r="E772" s="12" t="n"/>
      <c r="F772" s="11" t="n"/>
      <c r="G772" s="16">
        <f>IF(OR(E772="",F772=""),"",E772*F772)</f>
        <v/>
      </c>
      <c r="H772" s="10" t="n"/>
    </row>
    <row r="773">
      <c r="A773" s="13" t="n"/>
      <c r="B773" s="10" t="n"/>
      <c r="C773" s="14">
        <f>IF(B773="","",IFERROR(INDEX('Ürünler'!$B$5:$B$204,MATCH(B773,'Ürünler'!$A$5:$A$204,0)),"KOD BULUNAMADI"))</f>
        <v/>
      </c>
      <c r="D773" s="15" t="n"/>
      <c r="E773" s="12" t="n"/>
      <c r="F773" s="11" t="n"/>
      <c r="G773" s="16">
        <f>IF(OR(E773="",F773=""),"",E773*F773)</f>
        <v/>
      </c>
      <c r="H773" s="10" t="n"/>
    </row>
    <row r="774">
      <c r="A774" s="13" t="n"/>
      <c r="B774" s="10" t="n"/>
      <c r="C774" s="14">
        <f>IF(B774="","",IFERROR(INDEX('Ürünler'!$B$5:$B$204,MATCH(B774,'Ürünler'!$A$5:$A$204,0)),"KOD BULUNAMADI"))</f>
        <v/>
      </c>
      <c r="D774" s="15" t="n"/>
      <c r="E774" s="12" t="n"/>
      <c r="F774" s="11" t="n"/>
      <c r="G774" s="16">
        <f>IF(OR(E774="",F774=""),"",E774*F774)</f>
        <v/>
      </c>
      <c r="H774" s="10" t="n"/>
    </row>
    <row r="775">
      <c r="A775" s="13" t="n"/>
      <c r="B775" s="10" t="n"/>
      <c r="C775" s="14">
        <f>IF(B775="","",IFERROR(INDEX('Ürünler'!$B$5:$B$204,MATCH(B775,'Ürünler'!$A$5:$A$204,0)),"KOD BULUNAMADI"))</f>
        <v/>
      </c>
      <c r="D775" s="15" t="n"/>
      <c r="E775" s="12" t="n"/>
      <c r="F775" s="11" t="n"/>
      <c r="G775" s="16">
        <f>IF(OR(E775="",F775=""),"",E775*F775)</f>
        <v/>
      </c>
      <c r="H775" s="10" t="n"/>
    </row>
    <row r="776">
      <c r="A776" s="13" t="n"/>
      <c r="B776" s="10" t="n"/>
      <c r="C776" s="14">
        <f>IF(B776="","",IFERROR(INDEX('Ürünler'!$B$5:$B$204,MATCH(B776,'Ürünler'!$A$5:$A$204,0)),"KOD BULUNAMADI"))</f>
        <v/>
      </c>
      <c r="D776" s="15" t="n"/>
      <c r="E776" s="12" t="n"/>
      <c r="F776" s="11" t="n"/>
      <c r="G776" s="16">
        <f>IF(OR(E776="",F776=""),"",E776*F776)</f>
        <v/>
      </c>
      <c r="H776" s="10" t="n"/>
    </row>
    <row r="777">
      <c r="A777" s="13" t="n"/>
      <c r="B777" s="10" t="n"/>
      <c r="C777" s="14">
        <f>IF(B777="","",IFERROR(INDEX('Ürünler'!$B$5:$B$204,MATCH(B777,'Ürünler'!$A$5:$A$204,0)),"KOD BULUNAMADI"))</f>
        <v/>
      </c>
      <c r="D777" s="15" t="n"/>
      <c r="E777" s="12" t="n"/>
      <c r="F777" s="11" t="n"/>
      <c r="G777" s="16">
        <f>IF(OR(E777="",F777=""),"",E777*F777)</f>
        <v/>
      </c>
      <c r="H777" s="10" t="n"/>
    </row>
    <row r="778">
      <c r="A778" s="13" t="n"/>
      <c r="B778" s="10" t="n"/>
      <c r="C778" s="14">
        <f>IF(B778="","",IFERROR(INDEX('Ürünler'!$B$5:$B$204,MATCH(B778,'Ürünler'!$A$5:$A$204,0)),"KOD BULUNAMADI"))</f>
        <v/>
      </c>
      <c r="D778" s="15" t="n"/>
      <c r="E778" s="12" t="n"/>
      <c r="F778" s="11" t="n"/>
      <c r="G778" s="16">
        <f>IF(OR(E778="",F778=""),"",E778*F778)</f>
        <v/>
      </c>
      <c r="H778" s="10" t="n"/>
    </row>
    <row r="779">
      <c r="A779" s="13" t="n"/>
      <c r="B779" s="10" t="n"/>
      <c r="C779" s="14">
        <f>IF(B779="","",IFERROR(INDEX('Ürünler'!$B$5:$B$204,MATCH(B779,'Ürünler'!$A$5:$A$204,0)),"KOD BULUNAMADI"))</f>
        <v/>
      </c>
      <c r="D779" s="15" t="n"/>
      <c r="E779" s="12" t="n"/>
      <c r="F779" s="11" t="n"/>
      <c r="G779" s="16">
        <f>IF(OR(E779="",F779=""),"",E779*F779)</f>
        <v/>
      </c>
      <c r="H779" s="10" t="n"/>
    </row>
    <row r="780">
      <c r="A780" s="13" t="n"/>
      <c r="B780" s="10" t="n"/>
      <c r="C780" s="14">
        <f>IF(B780="","",IFERROR(INDEX('Ürünler'!$B$5:$B$204,MATCH(B780,'Ürünler'!$A$5:$A$204,0)),"KOD BULUNAMADI"))</f>
        <v/>
      </c>
      <c r="D780" s="15" t="n"/>
      <c r="E780" s="12" t="n"/>
      <c r="F780" s="11" t="n"/>
      <c r="G780" s="16">
        <f>IF(OR(E780="",F780=""),"",E780*F780)</f>
        <v/>
      </c>
      <c r="H780" s="10" t="n"/>
    </row>
    <row r="781">
      <c r="A781" s="13" t="n"/>
      <c r="B781" s="10" t="n"/>
      <c r="C781" s="14">
        <f>IF(B781="","",IFERROR(INDEX('Ürünler'!$B$5:$B$204,MATCH(B781,'Ürünler'!$A$5:$A$204,0)),"KOD BULUNAMADI"))</f>
        <v/>
      </c>
      <c r="D781" s="15" t="n"/>
      <c r="E781" s="12" t="n"/>
      <c r="F781" s="11" t="n"/>
      <c r="G781" s="16">
        <f>IF(OR(E781="",F781=""),"",E781*F781)</f>
        <v/>
      </c>
      <c r="H781" s="10" t="n"/>
    </row>
    <row r="782">
      <c r="A782" s="13" t="n"/>
      <c r="B782" s="10" t="n"/>
      <c r="C782" s="14">
        <f>IF(B782="","",IFERROR(INDEX('Ürünler'!$B$5:$B$204,MATCH(B782,'Ürünler'!$A$5:$A$204,0)),"KOD BULUNAMADI"))</f>
        <v/>
      </c>
      <c r="D782" s="15" t="n"/>
      <c r="E782" s="12" t="n"/>
      <c r="F782" s="11" t="n"/>
      <c r="G782" s="16">
        <f>IF(OR(E782="",F782=""),"",E782*F782)</f>
        <v/>
      </c>
      <c r="H782" s="10" t="n"/>
    </row>
    <row r="783">
      <c r="A783" s="13" t="n"/>
      <c r="B783" s="10" t="n"/>
      <c r="C783" s="14">
        <f>IF(B783="","",IFERROR(INDEX('Ürünler'!$B$5:$B$204,MATCH(B783,'Ürünler'!$A$5:$A$204,0)),"KOD BULUNAMADI"))</f>
        <v/>
      </c>
      <c r="D783" s="15" t="n"/>
      <c r="E783" s="12" t="n"/>
      <c r="F783" s="11" t="n"/>
      <c r="G783" s="16">
        <f>IF(OR(E783="",F783=""),"",E783*F783)</f>
        <v/>
      </c>
      <c r="H783" s="10" t="n"/>
    </row>
    <row r="784">
      <c r="A784" s="13" t="n"/>
      <c r="B784" s="10" t="n"/>
      <c r="C784" s="14">
        <f>IF(B784="","",IFERROR(INDEX('Ürünler'!$B$5:$B$204,MATCH(B784,'Ürünler'!$A$5:$A$204,0)),"KOD BULUNAMADI"))</f>
        <v/>
      </c>
      <c r="D784" s="15" t="n"/>
      <c r="E784" s="12" t="n"/>
      <c r="F784" s="11" t="n"/>
      <c r="G784" s="16">
        <f>IF(OR(E784="",F784=""),"",E784*F784)</f>
        <v/>
      </c>
      <c r="H784" s="10" t="n"/>
    </row>
    <row r="785">
      <c r="A785" s="13" t="n"/>
      <c r="B785" s="10" t="n"/>
      <c r="C785" s="14">
        <f>IF(B785="","",IFERROR(INDEX('Ürünler'!$B$5:$B$204,MATCH(B785,'Ürünler'!$A$5:$A$204,0)),"KOD BULUNAMADI"))</f>
        <v/>
      </c>
      <c r="D785" s="15" t="n"/>
      <c r="E785" s="12" t="n"/>
      <c r="F785" s="11" t="n"/>
      <c r="G785" s="16">
        <f>IF(OR(E785="",F785=""),"",E785*F785)</f>
        <v/>
      </c>
      <c r="H785" s="10" t="n"/>
    </row>
    <row r="786">
      <c r="A786" s="13" t="n"/>
      <c r="B786" s="10" t="n"/>
      <c r="C786" s="14">
        <f>IF(B786="","",IFERROR(INDEX('Ürünler'!$B$5:$B$204,MATCH(B786,'Ürünler'!$A$5:$A$204,0)),"KOD BULUNAMADI"))</f>
        <v/>
      </c>
      <c r="D786" s="15" t="n"/>
      <c r="E786" s="12" t="n"/>
      <c r="F786" s="11" t="n"/>
      <c r="G786" s="16">
        <f>IF(OR(E786="",F786=""),"",E786*F786)</f>
        <v/>
      </c>
      <c r="H786" s="10" t="n"/>
    </row>
    <row r="787">
      <c r="A787" s="13" t="n"/>
      <c r="B787" s="10" t="n"/>
      <c r="C787" s="14">
        <f>IF(B787="","",IFERROR(INDEX('Ürünler'!$B$5:$B$204,MATCH(B787,'Ürünler'!$A$5:$A$204,0)),"KOD BULUNAMADI"))</f>
        <v/>
      </c>
      <c r="D787" s="15" t="n"/>
      <c r="E787" s="12" t="n"/>
      <c r="F787" s="11" t="n"/>
      <c r="G787" s="16">
        <f>IF(OR(E787="",F787=""),"",E787*F787)</f>
        <v/>
      </c>
      <c r="H787" s="10" t="n"/>
    </row>
    <row r="788">
      <c r="A788" s="13" t="n"/>
      <c r="B788" s="10" t="n"/>
      <c r="C788" s="14">
        <f>IF(B788="","",IFERROR(INDEX('Ürünler'!$B$5:$B$204,MATCH(B788,'Ürünler'!$A$5:$A$204,0)),"KOD BULUNAMADI"))</f>
        <v/>
      </c>
      <c r="D788" s="15" t="n"/>
      <c r="E788" s="12" t="n"/>
      <c r="F788" s="11" t="n"/>
      <c r="G788" s="16">
        <f>IF(OR(E788="",F788=""),"",E788*F788)</f>
        <v/>
      </c>
      <c r="H788" s="10" t="n"/>
    </row>
    <row r="789">
      <c r="A789" s="13" t="n"/>
      <c r="B789" s="10" t="n"/>
      <c r="C789" s="14">
        <f>IF(B789="","",IFERROR(INDEX('Ürünler'!$B$5:$B$204,MATCH(B789,'Ürünler'!$A$5:$A$204,0)),"KOD BULUNAMADI"))</f>
        <v/>
      </c>
      <c r="D789" s="15" t="n"/>
      <c r="E789" s="12" t="n"/>
      <c r="F789" s="11" t="n"/>
      <c r="G789" s="16">
        <f>IF(OR(E789="",F789=""),"",E789*F789)</f>
        <v/>
      </c>
      <c r="H789" s="10" t="n"/>
    </row>
    <row r="790">
      <c r="A790" s="13" t="n"/>
      <c r="B790" s="10" t="n"/>
      <c r="C790" s="14">
        <f>IF(B790="","",IFERROR(INDEX('Ürünler'!$B$5:$B$204,MATCH(B790,'Ürünler'!$A$5:$A$204,0)),"KOD BULUNAMADI"))</f>
        <v/>
      </c>
      <c r="D790" s="15" t="n"/>
      <c r="E790" s="12" t="n"/>
      <c r="F790" s="11" t="n"/>
      <c r="G790" s="16">
        <f>IF(OR(E790="",F790=""),"",E790*F790)</f>
        <v/>
      </c>
      <c r="H790" s="10" t="n"/>
    </row>
    <row r="791">
      <c r="A791" s="13" t="n"/>
      <c r="B791" s="10" t="n"/>
      <c r="C791" s="14">
        <f>IF(B791="","",IFERROR(INDEX('Ürünler'!$B$5:$B$204,MATCH(B791,'Ürünler'!$A$5:$A$204,0)),"KOD BULUNAMADI"))</f>
        <v/>
      </c>
      <c r="D791" s="15" t="n"/>
      <c r="E791" s="12" t="n"/>
      <c r="F791" s="11" t="n"/>
      <c r="G791" s="16">
        <f>IF(OR(E791="",F791=""),"",E791*F791)</f>
        <v/>
      </c>
      <c r="H791" s="10" t="n"/>
    </row>
    <row r="792">
      <c r="A792" s="13" t="n"/>
      <c r="B792" s="10" t="n"/>
      <c r="C792" s="14">
        <f>IF(B792="","",IFERROR(INDEX('Ürünler'!$B$5:$B$204,MATCH(B792,'Ürünler'!$A$5:$A$204,0)),"KOD BULUNAMADI"))</f>
        <v/>
      </c>
      <c r="D792" s="15" t="n"/>
      <c r="E792" s="12" t="n"/>
      <c r="F792" s="11" t="n"/>
      <c r="G792" s="16">
        <f>IF(OR(E792="",F792=""),"",E792*F792)</f>
        <v/>
      </c>
      <c r="H792" s="10" t="n"/>
    </row>
    <row r="793">
      <c r="A793" s="13" t="n"/>
      <c r="B793" s="10" t="n"/>
      <c r="C793" s="14">
        <f>IF(B793="","",IFERROR(INDEX('Ürünler'!$B$5:$B$204,MATCH(B793,'Ürünler'!$A$5:$A$204,0)),"KOD BULUNAMADI"))</f>
        <v/>
      </c>
      <c r="D793" s="15" t="n"/>
      <c r="E793" s="12" t="n"/>
      <c r="F793" s="11" t="n"/>
      <c r="G793" s="16">
        <f>IF(OR(E793="",F793=""),"",E793*F793)</f>
        <v/>
      </c>
      <c r="H793" s="10" t="n"/>
    </row>
    <row r="794">
      <c r="A794" s="13" t="n"/>
      <c r="B794" s="10" t="n"/>
      <c r="C794" s="14">
        <f>IF(B794="","",IFERROR(INDEX('Ürünler'!$B$5:$B$204,MATCH(B794,'Ürünler'!$A$5:$A$204,0)),"KOD BULUNAMADI"))</f>
        <v/>
      </c>
      <c r="D794" s="15" t="n"/>
      <c r="E794" s="12" t="n"/>
      <c r="F794" s="11" t="n"/>
      <c r="G794" s="16">
        <f>IF(OR(E794="",F794=""),"",E794*F794)</f>
        <v/>
      </c>
      <c r="H794" s="10" t="n"/>
    </row>
    <row r="795">
      <c r="A795" s="13" t="n"/>
      <c r="B795" s="10" t="n"/>
      <c r="C795" s="14">
        <f>IF(B795="","",IFERROR(INDEX('Ürünler'!$B$5:$B$204,MATCH(B795,'Ürünler'!$A$5:$A$204,0)),"KOD BULUNAMADI"))</f>
        <v/>
      </c>
      <c r="D795" s="15" t="n"/>
      <c r="E795" s="12" t="n"/>
      <c r="F795" s="11" t="n"/>
      <c r="G795" s="16">
        <f>IF(OR(E795="",F795=""),"",E795*F795)</f>
        <v/>
      </c>
      <c r="H795" s="10" t="n"/>
    </row>
    <row r="796">
      <c r="A796" s="13" t="n"/>
      <c r="B796" s="10" t="n"/>
      <c r="C796" s="14">
        <f>IF(B796="","",IFERROR(INDEX('Ürünler'!$B$5:$B$204,MATCH(B796,'Ürünler'!$A$5:$A$204,0)),"KOD BULUNAMADI"))</f>
        <v/>
      </c>
      <c r="D796" s="15" t="n"/>
      <c r="E796" s="12" t="n"/>
      <c r="F796" s="11" t="n"/>
      <c r="G796" s="16">
        <f>IF(OR(E796="",F796=""),"",E796*F796)</f>
        <v/>
      </c>
      <c r="H796" s="10" t="n"/>
    </row>
    <row r="797">
      <c r="A797" s="13" t="n"/>
      <c r="B797" s="10" t="n"/>
      <c r="C797" s="14">
        <f>IF(B797="","",IFERROR(INDEX('Ürünler'!$B$5:$B$204,MATCH(B797,'Ürünler'!$A$5:$A$204,0)),"KOD BULUNAMADI"))</f>
        <v/>
      </c>
      <c r="D797" s="15" t="n"/>
      <c r="E797" s="12" t="n"/>
      <c r="F797" s="11" t="n"/>
      <c r="G797" s="16">
        <f>IF(OR(E797="",F797=""),"",E797*F797)</f>
        <v/>
      </c>
      <c r="H797" s="10" t="n"/>
    </row>
    <row r="798">
      <c r="A798" s="13" t="n"/>
      <c r="B798" s="10" t="n"/>
      <c r="C798" s="14">
        <f>IF(B798="","",IFERROR(INDEX('Ürünler'!$B$5:$B$204,MATCH(B798,'Ürünler'!$A$5:$A$204,0)),"KOD BULUNAMADI"))</f>
        <v/>
      </c>
      <c r="D798" s="15" t="n"/>
      <c r="E798" s="12" t="n"/>
      <c r="F798" s="11" t="n"/>
      <c r="G798" s="16">
        <f>IF(OR(E798="",F798=""),"",E798*F798)</f>
        <v/>
      </c>
      <c r="H798" s="10" t="n"/>
    </row>
    <row r="799">
      <c r="A799" s="13" t="n"/>
      <c r="B799" s="10" t="n"/>
      <c r="C799" s="14">
        <f>IF(B799="","",IFERROR(INDEX('Ürünler'!$B$5:$B$204,MATCH(B799,'Ürünler'!$A$5:$A$204,0)),"KOD BULUNAMADI"))</f>
        <v/>
      </c>
      <c r="D799" s="15" t="n"/>
      <c r="E799" s="12" t="n"/>
      <c r="F799" s="11" t="n"/>
      <c r="G799" s="16">
        <f>IF(OR(E799="",F799=""),"",E799*F799)</f>
        <v/>
      </c>
      <c r="H799" s="10" t="n"/>
    </row>
    <row r="800">
      <c r="A800" s="13" t="n"/>
      <c r="B800" s="10" t="n"/>
      <c r="C800" s="14">
        <f>IF(B800="","",IFERROR(INDEX('Ürünler'!$B$5:$B$204,MATCH(B800,'Ürünler'!$A$5:$A$204,0)),"KOD BULUNAMADI"))</f>
        <v/>
      </c>
      <c r="D800" s="15" t="n"/>
      <c r="E800" s="12" t="n"/>
      <c r="F800" s="11" t="n"/>
      <c r="G800" s="16">
        <f>IF(OR(E800="",F800=""),"",E800*F800)</f>
        <v/>
      </c>
      <c r="H800" s="10" t="n"/>
    </row>
    <row r="801">
      <c r="A801" s="13" t="n"/>
      <c r="B801" s="10" t="n"/>
      <c r="C801" s="14">
        <f>IF(B801="","",IFERROR(INDEX('Ürünler'!$B$5:$B$204,MATCH(B801,'Ürünler'!$A$5:$A$204,0)),"KOD BULUNAMADI"))</f>
        <v/>
      </c>
      <c r="D801" s="15" t="n"/>
      <c r="E801" s="12" t="n"/>
      <c r="F801" s="11" t="n"/>
      <c r="G801" s="16">
        <f>IF(OR(E801="",F801=""),"",E801*F801)</f>
        <v/>
      </c>
      <c r="H801" s="10" t="n"/>
    </row>
    <row r="802">
      <c r="A802" s="13" t="n"/>
      <c r="B802" s="10" t="n"/>
      <c r="C802" s="14">
        <f>IF(B802="","",IFERROR(INDEX('Ürünler'!$B$5:$B$204,MATCH(B802,'Ürünler'!$A$5:$A$204,0)),"KOD BULUNAMADI"))</f>
        <v/>
      </c>
      <c r="D802" s="15" t="n"/>
      <c r="E802" s="12" t="n"/>
      <c r="F802" s="11" t="n"/>
      <c r="G802" s="16">
        <f>IF(OR(E802="",F802=""),"",E802*F802)</f>
        <v/>
      </c>
      <c r="H802" s="10" t="n"/>
    </row>
    <row r="803">
      <c r="A803" s="13" t="n"/>
      <c r="B803" s="10" t="n"/>
      <c r="C803" s="14">
        <f>IF(B803="","",IFERROR(INDEX('Ürünler'!$B$5:$B$204,MATCH(B803,'Ürünler'!$A$5:$A$204,0)),"KOD BULUNAMADI"))</f>
        <v/>
      </c>
      <c r="D803" s="15" t="n"/>
      <c r="E803" s="12" t="n"/>
      <c r="F803" s="11" t="n"/>
      <c r="G803" s="16">
        <f>IF(OR(E803="",F803=""),"",E803*F803)</f>
        <v/>
      </c>
      <c r="H803" s="10" t="n"/>
    </row>
    <row r="804">
      <c r="A804" s="13" t="n"/>
      <c r="B804" s="10" t="n"/>
      <c r="C804" s="14">
        <f>IF(B804="","",IFERROR(INDEX('Ürünler'!$B$5:$B$204,MATCH(B804,'Ürünler'!$A$5:$A$204,0)),"KOD BULUNAMADI"))</f>
        <v/>
      </c>
      <c r="D804" s="15" t="n"/>
      <c r="E804" s="12" t="n"/>
      <c r="F804" s="11" t="n"/>
      <c r="G804" s="16">
        <f>IF(OR(E804="",F804=""),"",E804*F804)</f>
        <v/>
      </c>
      <c r="H804" s="10" t="n"/>
    </row>
    <row r="805">
      <c r="A805" s="13" t="n"/>
      <c r="B805" s="10" t="n"/>
      <c r="C805" s="14">
        <f>IF(B805="","",IFERROR(INDEX('Ürünler'!$B$5:$B$204,MATCH(B805,'Ürünler'!$A$5:$A$204,0)),"KOD BULUNAMADI"))</f>
        <v/>
      </c>
      <c r="D805" s="15" t="n"/>
      <c r="E805" s="12" t="n"/>
      <c r="F805" s="11" t="n"/>
      <c r="G805" s="16">
        <f>IF(OR(E805="",F805=""),"",E805*F805)</f>
        <v/>
      </c>
      <c r="H805" s="10" t="n"/>
    </row>
    <row r="806">
      <c r="A806" s="13" t="n"/>
      <c r="B806" s="10" t="n"/>
      <c r="C806" s="14">
        <f>IF(B806="","",IFERROR(INDEX('Ürünler'!$B$5:$B$204,MATCH(B806,'Ürünler'!$A$5:$A$204,0)),"KOD BULUNAMADI"))</f>
        <v/>
      </c>
      <c r="D806" s="15" t="n"/>
      <c r="E806" s="12" t="n"/>
      <c r="F806" s="11" t="n"/>
      <c r="G806" s="16">
        <f>IF(OR(E806="",F806=""),"",E806*F806)</f>
        <v/>
      </c>
      <c r="H806" s="10" t="n"/>
    </row>
    <row r="807">
      <c r="A807" s="13" t="n"/>
      <c r="B807" s="10" t="n"/>
      <c r="C807" s="14">
        <f>IF(B807="","",IFERROR(INDEX('Ürünler'!$B$5:$B$204,MATCH(B807,'Ürünler'!$A$5:$A$204,0)),"KOD BULUNAMADI"))</f>
        <v/>
      </c>
      <c r="D807" s="15" t="n"/>
      <c r="E807" s="12" t="n"/>
      <c r="F807" s="11" t="n"/>
      <c r="G807" s="16">
        <f>IF(OR(E807="",F807=""),"",E807*F807)</f>
        <v/>
      </c>
      <c r="H807" s="10" t="n"/>
    </row>
    <row r="808">
      <c r="A808" s="13" t="n"/>
      <c r="B808" s="10" t="n"/>
      <c r="C808" s="14">
        <f>IF(B808="","",IFERROR(INDEX('Ürünler'!$B$5:$B$204,MATCH(B808,'Ürünler'!$A$5:$A$204,0)),"KOD BULUNAMADI"))</f>
        <v/>
      </c>
      <c r="D808" s="15" t="n"/>
      <c r="E808" s="12" t="n"/>
      <c r="F808" s="11" t="n"/>
      <c r="G808" s="16">
        <f>IF(OR(E808="",F808=""),"",E808*F808)</f>
        <v/>
      </c>
      <c r="H808" s="10" t="n"/>
    </row>
    <row r="809">
      <c r="A809" s="13" t="n"/>
      <c r="B809" s="10" t="n"/>
      <c r="C809" s="14">
        <f>IF(B809="","",IFERROR(INDEX('Ürünler'!$B$5:$B$204,MATCH(B809,'Ürünler'!$A$5:$A$204,0)),"KOD BULUNAMADI"))</f>
        <v/>
      </c>
      <c r="D809" s="15" t="n"/>
      <c r="E809" s="12" t="n"/>
      <c r="F809" s="11" t="n"/>
      <c r="G809" s="16">
        <f>IF(OR(E809="",F809=""),"",E809*F809)</f>
        <v/>
      </c>
      <c r="H809" s="10" t="n"/>
    </row>
    <row r="810">
      <c r="A810" s="13" t="n"/>
      <c r="B810" s="10" t="n"/>
      <c r="C810" s="14">
        <f>IF(B810="","",IFERROR(INDEX('Ürünler'!$B$5:$B$204,MATCH(B810,'Ürünler'!$A$5:$A$204,0)),"KOD BULUNAMADI"))</f>
        <v/>
      </c>
      <c r="D810" s="15" t="n"/>
      <c r="E810" s="12" t="n"/>
      <c r="F810" s="11" t="n"/>
      <c r="G810" s="16">
        <f>IF(OR(E810="",F810=""),"",E810*F810)</f>
        <v/>
      </c>
      <c r="H810" s="10" t="n"/>
    </row>
    <row r="811">
      <c r="A811" s="13" t="n"/>
      <c r="B811" s="10" t="n"/>
      <c r="C811" s="14">
        <f>IF(B811="","",IFERROR(INDEX('Ürünler'!$B$5:$B$204,MATCH(B811,'Ürünler'!$A$5:$A$204,0)),"KOD BULUNAMADI"))</f>
        <v/>
      </c>
      <c r="D811" s="15" t="n"/>
      <c r="E811" s="12" t="n"/>
      <c r="F811" s="11" t="n"/>
      <c r="G811" s="16">
        <f>IF(OR(E811="",F811=""),"",E811*F811)</f>
        <v/>
      </c>
      <c r="H811" s="10" t="n"/>
    </row>
    <row r="812">
      <c r="A812" s="13" t="n"/>
      <c r="B812" s="10" t="n"/>
      <c r="C812" s="14">
        <f>IF(B812="","",IFERROR(INDEX('Ürünler'!$B$5:$B$204,MATCH(B812,'Ürünler'!$A$5:$A$204,0)),"KOD BULUNAMADI"))</f>
        <v/>
      </c>
      <c r="D812" s="15" t="n"/>
      <c r="E812" s="12" t="n"/>
      <c r="F812" s="11" t="n"/>
      <c r="G812" s="16">
        <f>IF(OR(E812="",F812=""),"",E812*F812)</f>
        <v/>
      </c>
      <c r="H812" s="10" t="n"/>
    </row>
    <row r="813">
      <c r="A813" s="13" t="n"/>
      <c r="B813" s="10" t="n"/>
      <c r="C813" s="14">
        <f>IF(B813="","",IFERROR(INDEX('Ürünler'!$B$5:$B$204,MATCH(B813,'Ürünler'!$A$5:$A$204,0)),"KOD BULUNAMADI"))</f>
        <v/>
      </c>
      <c r="D813" s="15" t="n"/>
      <c r="E813" s="12" t="n"/>
      <c r="F813" s="11" t="n"/>
      <c r="G813" s="16">
        <f>IF(OR(E813="",F813=""),"",E813*F813)</f>
        <v/>
      </c>
      <c r="H813" s="10" t="n"/>
    </row>
    <row r="814">
      <c r="A814" s="13" t="n"/>
      <c r="B814" s="10" t="n"/>
      <c r="C814" s="14">
        <f>IF(B814="","",IFERROR(INDEX('Ürünler'!$B$5:$B$204,MATCH(B814,'Ürünler'!$A$5:$A$204,0)),"KOD BULUNAMADI"))</f>
        <v/>
      </c>
      <c r="D814" s="15" t="n"/>
      <c r="E814" s="12" t="n"/>
      <c r="F814" s="11" t="n"/>
      <c r="G814" s="16">
        <f>IF(OR(E814="",F814=""),"",E814*F814)</f>
        <v/>
      </c>
      <c r="H814" s="10" t="n"/>
    </row>
    <row r="815">
      <c r="A815" s="13" t="n"/>
      <c r="B815" s="10" t="n"/>
      <c r="C815" s="14">
        <f>IF(B815="","",IFERROR(INDEX('Ürünler'!$B$5:$B$204,MATCH(B815,'Ürünler'!$A$5:$A$204,0)),"KOD BULUNAMADI"))</f>
        <v/>
      </c>
      <c r="D815" s="15" t="n"/>
      <c r="E815" s="12" t="n"/>
      <c r="F815" s="11" t="n"/>
      <c r="G815" s="16">
        <f>IF(OR(E815="",F815=""),"",E815*F815)</f>
        <v/>
      </c>
      <c r="H815" s="10" t="n"/>
    </row>
    <row r="816">
      <c r="A816" s="13" t="n"/>
      <c r="B816" s="10" t="n"/>
      <c r="C816" s="14">
        <f>IF(B816="","",IFERROR(INDEX('Ürünler'!$B$5:$B$204,MATCH(B816,'Ürünler'!$A$5:$A$204,0)),"KOD BULUNAMADI"))</f>
        <v/>
      </c>
      <c r="D816" s="15" t="n"/>
      <c r="E816" s="12" t="n"/>
      <c r="F816" s="11" t="n"/>
      <c r="G816" s="16">
        <f>IF(OR(E816="",F816=""),"",E816*F816)</f>
        <v/>
      </c>
      <c r="H816" s="10" t="n"/>
    </row>
    <row r="817">
      <c r="A817" s="13" t="n"/>
      <c r="B817" s="10" t="n"/>
      <c r="C817" s="14">
        <f>IF(B817="","",IFERROR(INDEX('Ürünler'!$B$5:$B$204,MATCH(B817,'Ürünler'!$A$5:$A$204,0)),"KOD BULUNAMADI"))</f>
        <v/>
      </c>
      <c r="D817" s="15" t="n"/>
      <c r="E817" s="12" t="n"/>
      <c r="F817" s="11" t="n"/>
      <c r="G817" s="16">
        <f>IF(OR(E817="",F817=""),"",E817*F817)</f>
        <v/>
      </c>
      <c r="H817" s="10" t="n"/>
    </row>
    <row r="818">
      <c r="A818" s="13" t="n"/>
      <c r="B818" s="10" t="n"/>
      <c r="C818" s="14">
        <f>IF(B818="","",IFERROR(INDEX('Ürünler'!$B$5:$B$204,MATCH(B818,'Ürünler'!$A$5:$A$204,0)),"KOD BULUNAMADI"))</f>
        <v/>
      </c>
      <c r="D818" s="15" t="n"/>
      <c r="E818" s="12" t="n"/>
      <c r="F818" s="11" t="n"/>
      <c r="G818" s="16">
        <f>IF(OR(E818="",F818=""),"",E818*F818)</f>
        <v/>
      </c>
      <c r="H818" s="10" t="n"/>
    </row>
    <row r="819">
      <c r="A819" s="13" t="n"/>
      <c r="B819" s="10" t="n"/>
      <c r="C819" s="14">
        <f>IF(B819="","",IFERROR(INDEX('Ürünler'!$B$5:$B$204,MATCH(B819,'Ürünler'!$A$5:$A$204,0)),"KOD BULUNAMADI"))</f>
        <v/>
      </c>
      <c r="D819" s="15" t="n"/>
      <c r="E819" s="12" t="n"/>
      <c r="F819" s="11" t="n"/>
      <c r="G819" s="16">
        <f>IF(OR(E819="",F819=""),"",E819*F819)</f>
        <v/>
      </c>
      <c r="H819" s="10" t="n"/>
    </row>
    <row r="820">
      <c r="A820" s="13" t="n"/>
      <c r="B820" s="10" t="n"/>
      <c r="C820" s="14">
        <f>IF(B820="","",IFERROR(INDEX('Ürünler'!$B$5:$B$204,MATCH(B820,'Ürünler'!$A$5:$A$204,0)),"KOD BULUNAMADI"))</f>
        <v/>
      </c>
      <c r="D820" s="15" t="n"/>
      <c r="E820" s="12" t="n"/>
      <c r="F820" s="11" t="n"/>
      <c r="G820" s="16">
        <f>IF(OR(E820="",F820=""),"",E820*F820)</f>
        <v/>
      </c>
      <c r="H820" s="10" t="n"/>
    </row>
    <row r="821">
      <c r="A821" s="13" t="n"/>
      <c r="B821" s="10" t="n"/>
      <c r="C821" s="14">
        <f>IF(B821="","",IFERROR(INDEX('Ürünler'!$B$5:$B$204,MATCH(B821,'Ürünler'!$A$5:$A$204,0)),"KOD BULUNAMADI"))</f>
        <v/>
      </c>
      <c r="D821" s="15" t="n"/>
      <c r="E821" s="12" t="n"/>
      <c r="F821" s="11" t="n"/>
      <c r="G821" s="16">
        <f>IF(OR(E821="",F821=""),"",E821*F821)</f>
        <v/>
      </c>
      <c r="H821" s="10" t="n"/>
    </row>
    <row r="822">
      <c r="A822" s="13" t="n"/>
      <c r="B822" s="10" t="n"/>
      <c r="C822" s="14">
        <f>IF(B822="","",IFERROR(INDEX('Ürünler'!$B$5:$B$204,MATCH(B822,'Ürünler'!$A$5:$A$204,0)),"KOD BULUNAMADI"))</f>
        <v/>
      </c>
      <c r="D822" s="15" t="n"/>
      <c r="E822" s="12" t="n"/>
      <c r="F822" s="11" t="n"/>
      <c r="G822" s="16">
        <f>IF(OR(E822="",F822=""),"",E822*F822)</f>
        <v/>
      </c>
      <c r="H822" s="10" t="n"/>
    </row>
    <row r="823">
      <c r="A823" s="13" t="n"/>
      <c r="B823" s="10" t="n"/>
      <c r="C823" s="14">
        <f>IF(B823="","",IFERROR(INDEX('Ürünler'!$B$5:$B$204,MATCH(B823,'Ürünler'!$A$5:$A$204,0)),"KOD BULUNAMADI"))</f>
        <v/>
      </c>
      <c r="D823" s="15" t="n"/>
      <c r="E823" s="12" t="n"/>
      <c r="F823" s="11" t="n"/>
      <c r="G823" s="16">
        <f>IF(OR(E823="",F823=""),"",E823*F823)</f>
        <v/>
      </c>
      <c r="H823" s="10" t="n"/>
    </row>
    <row r="824">
      <c r="A824" s="13" t="n"/>
      <c r="B824" s="10" t="n"/>
      <c r="C824" s="14">
        <f>IF(B824="","",IFERROR(INDEX('Ürünler'!$B$5:$B$204,MATCH(B824,'Ürünler'!$A$5:$A$204,0)),"KOD BULUNAMADI"))</f>
        <v/>
      </c>
      <c r="D824" s="15" t="n"/>
      <c r="E824" s="12" t="n"/>
      <c r="F824" s="11" t="n"/>
      <c r="G824" s="16">
        <f>IF(OR(E824="",F824=""),"",E824*F824)</f>
        <v/>
      </c>
      <c r="H824" s="10" t="n"/>
    </row>
    <row r="825">
      <c r="A825" s="13" t="n"/>
      <c r="B825" s="10" t="n"/>
      <c r="C825" s="14">
        <f>IF(B825="","",IFERROR(INDEX('Ürünler'!$B$5:$B$204,MATCH(B825,'Ürünler'!$A$5:$A$204,0)),"KOD BULUNAMADI"))</f>
        <v/>
      </c>
      <c r="D825" s="15" t="n"/>
      <c r="E825" s="12" t="n"/>
      <c r="F825" s="11" t="n"/>
      <c r="G825" s="16">
        <f>IF(OR(E825="",F825=""),"",E825*F825)</f>
        <v/>
      </c>
      <c r="H825" s="10" t="n"/>
    </row>
    <row r="826">
      <c r="A826" s="13" t="n"/>
      <c r="B826" s="10" t="n"/>
      <c r="C826" s="14">
        <f>IF(B826="","",IFERROR(INDEX('Ürünler'!$B$5:$B$204,MATCH(B826,'Ürünler'!$A$5:$A$204,0)),"KOD BULUNAMADI"))</f>
        <v/>
      </c>
      <c r="D826" s="15" t="n"/>
      <c r="E826" s="12" t="n"/>
      <c r="F826" s="11" t="n"/>
      <c r="G826" s="16">
        <f>IF(OR(E826="",F826=""),"",E826*F826)</f>
        <v/>
      </c>
      <c r="H826" s="10" t="n"/>
    </row>
    <row r="827">
      <c r="A827" s="13" t="n"/>
      <c r="B827" s="10" t="n"/>
      <c r="C827" s="14">
        <f>IF(B827="","",IFERROR(INDEX('Ürünler'!$B$5:$B$204,MATCH(B827,'Ürünler'!$A$5:$A$204,0)),"KOD BULUNAMADI"))</f>
        <v/>
      </c>
      <c r="D827" s="15" t="n"/>
      <c r="E827" s="12" t="n"/>
      <c r="F827" s="11" t="n"/>
      <c r="G827" s="16">
        <f>IF(OR(E827="",F827=""),"",E827*F827)</f>
        <v/>
      </c>
      <c r="H827" s="10" t="n"/>
    </row>
    <row r="828">
      <c r="A828" s="13" t="n"/>
      <c r="B828" s="10" t="n"/>
      <c r="C828" s="14">
        <f>IF(B828="","",IFERROR(INDEX('Ürünler'!$B$5:$B$204,MATCH(B828,'Ürünler'!$A$5:$A$204,0)),"KOD BULUNAMADI"))</f>
        <v/>
      </c>
      <c r="D828" s="15" t="n"/>
      <c r="E828" s="12" t="n"/>
      <c r="F828" s="11" t="n"/>
      <c r="G828" s="16">
        <f>IF(OR(E828="",F828=""),"",E828*F828)</f>
        <v/>
      </c>
      <c r="H828" s="10" t="n"/>
    </row>
    <row r="829">
      <c r="A829" s="13" t="n"/>
      <c r="B829" s="10" t="n"/>
      <c r="C829" s="14">
        <f>IF(B829="","",IFERROR(INDEX('Ürünler'!$B$5:$B$204,MATCH(B829,'Ürünler'!$A$5:$A$204,0)),"KOD BULUNAMADI"))</f>
        <v/>
      </c>
      <c r="D829" s="15" t="n"/>
      <c r="E829" s="12" t="n"/>
      <c r="F829" s="11" t="n"/>
      <c r="G829" s="16">
        <f>IF(OR(E829="",F829=""),"",E829*F829)</f>
        <v/>
      </c>
      <c r="H829" s="10" t="n"/>
    </row>
    <row r="830">
      <c r="A830" s="13" t="n"/>
      <c r="B830" s="10" t="n"/>
      <c r="C830" s="14">
        <f>IF(B830="","",IFERROR(INDEX('Ürünler'!$B$5:$B$204,MATCH(B830,'Ürünler'!$A$5:$A$204,0)),"KOD BULUNAMADI"))</f>
        <v/>
      </c>
      <c r="D830" s="15" t="n"/>
      <c r="E830" s="12" t="n"/>
      <c r="F830" s="11" t="n"/>
      <c r="G830" s="16">
        <f>IF(OR(E830="",F830=""),"",E830*F830)</f>
        <v/>
      </c>
      <c r="H830" s="10" t="n"/>
    </row>
    <row r="831">
      <c r="A831" s="13" t="n"/>
      <c r="B831" s="10" t="n"/>
      <c r="C831" s="14">
        <f>IF(B831="","",IFERROR(INDEX('Ürünler'!$B$5:$B$204,MATCH(B831,'Ürünler'!$A$5:$A$204,0)),"KOD BULUNAMADI"))</f>
        <v/>
      </c>
      <c r="D831" s="15" t="n"/>
      <c r="E831" s="12" t="n"/>
      <c r="F831" s="11" t="n"/>
      <c r="G831" s="16">
        <f>IF(OR(E831="",F831=""),"",E831*F831)</f>
        <v/>
      </c>
      <c r="H831" s="10" t="n"/>
    </row>
    <row r="832">
      <c r="A832" s="13" t="n"/>
      <c r="B832" s="10" t="n"/>
      <c r="C832" s="14">
        <f>IF(B832="","",IFERROR(INDEX('Ürünler'!$B$5:$B$204,MATCH(B832,'Ürünler'!$A$5:$A$204,0)),"KOD BULUNAMADI"))</f>
        <v/>
      </c>
      <c r="D832" s="15" t="n"/>
      <c r="E832" s="12" t="n"/>
      <c r="F832" s="11" t="n"/>
      <c r="G832" s="16">
        <f>IF(OR(E832="",F832=""),"",E832*F832)</f>
        <v/>
      </c>
      <c r="H832" s="10" t="n"/>
    </row>
    <row r="833">
      <c r="A833" s="13" t="n"/>
      <c r="B833" s="10" t="n"/>
      <c r="C833" s="14">
        <f>IF(B833="","",IFERROR(INDEX('Ürünler'!$B$5:$B$204,MATCH(B833,'Ürünler'!$A$5:$A$204,0)),"KOD BULUNAMADI"))</f>
        <v/>
      </c>
      <c r="D833" s="15" t="n"/>
      <c r="E833" s="12" t="n"/>
      <c r="F833" s="11" t="n"/>
      <c r="G833" s="16">
        <f>IF(OR(E833="",F833=""),"",E833*F833)</f>
        <v/>
      </c>
      <c r="H833" s="10" t="n"/>
    </row>
    <row r="834">
      <c r="A834" s="13" t="n"/>
      <c r="B834" s="10" t="n"/>
      <c r="C834" s="14">
        <f>IF(B834="","",IFERROR(INDEX('Ürünler'!$B$5:$B$204,MATCH(B834,'Ürünler'!$A$5:$A$204,0)),"KOD BULUNAMADI"))</f>
        <v/>
      </c>
      <c r="D834" s="15" t="n"/>
      <c r="E834" s="12" t="n"/>
      <c r="F834" s="11" t="n"/>
      <c r="G834" s="16">
        <f>IF(OR(E834="",F834=""),"",E834*F834)</f>
        <v/>
      </c>
      <c r="H834" s="10" t="n"/>
    </row>
    <row r="835">
      <c r="A835" s="13" t="n"/>
      <c r="B835" s="10" t="n"/>
      <c r="C835" s="14">
        <f>IF(B835="","",IFERROR(INDEX('Ürünler'!$B$5:$B$204,MATCH(B835,'Ürünler'!$A$5:$A$204,0)),"KOD BULUNAMADI"))</f>
        <v/>
      </c>
      <c r="D835" s="15" t="n"/>
      <c r="E835" s="12" t="n"/>
      <c r="F835" s="11" t="n"/>
      <c r="G835" s="16">
        <f>IF(OR(E835="",F835=""),"",E835*F835)</f>
        <v/>
      </c>
      <c r="H835" s="10" t="n"/>
    </row>
    <row r="836">
      <c r="A836" s="13" t="n"/>
      <c r="B836" s="10" t="n"/>
      <c r="C836" s="14">
        <f>IF(B836="","",IFERROR(INDEX('Ürünler'!$B$5:$B$204,MATCH(B836,'Ürünler'!$A$5:$A$204,0)),"KOD BULUNAMADI"))</f>
        <v/>
      </c>
      <c r="D836" s="15" t="n"/>
      <c r="E836" s="12" t="n"/>
      <c r="F836" s="11" t="n"/>
      <c r="G836" s="16">
        <f>IF(OR(E836="",F836=""),"",E836*F836)</f>
        <v/>
      </c>
      <c r="H836" s="10" t="n"/>
    </row>
    <row r="837">
      <c r="A837" s="13" t="n"/>
      <c r="B837" s="10" t="n"/>
      <c r="C837" s="14">
        <f>IF(B837="","",IFERROR(INDEX('Ürünler'!$B$5:$B$204,MATCH(B837,'Ürünler'!$A$5:$A$204,0)),"KOD BULUNAMADI"))</f>
        <v/>
      </c>
      <c r="D837" s="15" t="n"/>
      <c r="E837" s="12" t="n"/>
      <c r="F837" s="11" t="n"/>
      <c r="G837" s="16">
        <f>IF(OR(E837="",F837=""),"",E837*F837)</f>
        <v/>
      </c>
      <c r="H837" s="10" t="n"/>
    </row>
    <row r="838">
      <c r="A838" s="13" t="n"/>
      <c r="B838" s="10" t="n"/>
      <c r="C838" s="14">
        <f>IF(B838="","",IFERROR(INDEX('Ürünler'!$B$5:$B$204,MATCH(B838,'Ürünler'!$A$5:$A$204,0)),"KOD BULUNAMADI"))</f>
        <v/>
      </c>
      <c r="D838" s="15" t="n"/>
      <c r="E838" s="12" t="n"/>
      <c r="F838" s="11" t="n"/>
      <c r="G838" s="16">
        <f>IF(OR(E838="",F838=""),"",E838*F838)</f>
        <v/>
      </c>
      <c r="H838" s="10" t="n"/>
    </row>
    <row r="839">
      <c r="A839" s="13" t="n"/>
      <c r="B839" s="10" t="n"/>
      <c r="C839" s="14">
        <f>IF(B839="","",IFERROR(INDEX('Ürünler'!$B$5:$B$204,MATCH(B839,'Ürünler'!$A$5:$A$204,0)),"KOD BULUNAMADI"))</f>
        <v/>
      </c>
      <c r="D839" s="15" t="n"/>
      <c r="E839" s="12" t="n"/>
      <c r="F839" s="11" t="n"/>
      <c r="G839" s="16">
        <f>IF(OR(E839="",F839=""),"",E839*F839)</f>
        <v/>
      </c>
      <c r="H839" s="10" t="n"/>
    </row>
    <row r="840">
      <c r="A840" s="13" t="n"/>
      <c r="B840" s="10" t="n"/>
      <c r="C840" s="14">
        <f>IF(B840="","",IFERROR(INDEX('Ürünler'!$B$5:$B$204,MATCH(B840,'Ürünler'!$A$5:$A$204,0)),"KOD BULUNAMADI"))</f>
        <v/>
      </c>
      <c r="D840" s="15" t="n"/>
      <c r="E840" s="12" t="n"/>
      <c r="F840" s="11" t="n"/>
      <c r="G840" s="16">
        <f>IF(OR(E840="",F840=""),"",E840*F840)</f>
        <v/>
      </c>
      <c r="H840" s="10" t="n"/>
    </row>
    <row r="841">
      <c r="A841" s="13" t="n"/>
      <c r="B841" s="10" t="n"/>
      <c r="C841" s="14">
        <f>IF(B841="","",IFERROR(INDEX('Ürünler'!$B$5:$B$204,MATCH(B841,'Ürünler'!$A$5:$A$204,0)),"KOD BULUNAMADI"))</f>
        <v/>
      </c>
      <c r="D841" s="15" t="n"/>
      <c r="E841" s="12" t="n"/>
      <c r="F841" s="11" t="n"/>
      <c r="G841" s="16">
        <f>IF(OR(E841="",F841=""),"",E841*F841)</f>
        <v/>
      </c>
      <c r="H841" s="10" t="n"/>
    </row>
    <row r="842">
      <c r="A842" s="13" t="n"/>
      <c r="B842" s="10" t="n"/>
      <c r="C842" s="14">
        <f>IF(B842="","",IFERROR(INDEX('Ürünler'!$B$5:$B$204,MATCH(B842,'Ürünler'!$A$5:$A$204,0)),"KOD BULUNAMADI"))</f>
        <v/>
      </c>
      <c r="D842" s="15" t="n"/>
      <c r="E842" s="12" t="n"/>
      <c r="F842" s="11" t="n"/>
      <c r="G842" s="16">
        <f>IF(OR(E842="",F842=""),"",E842*F842)</f>
        <v/>
      </c>
      <c r="H842" s="10" t="n"/>
    </row>
    <row r="843">
      <c r="A843" s="13" t="n"/>
      <c r="B843" s="10" t="n"/>
      <c r="C843" s="14">
        <f>IF(B843="","",IFERROR(INDEX('Ürünler'!$B$5:$B$204,MATCH(B843,'Ürünler'!$A$5:$A$204,0)),"KOD BULUNAMADI"))</f>
        <v/>
      </c>
      <c r="D843" s="15" t="n"/>
      <c r="E843" s="12" t="n"/>
      <c r="F843" s="11" t="n"/>
      <c r="G843" s="16">
        <f>IF(OR(E843="",F843=""),"",E843*F843)</f>
        <v/>
      </c>
      <c r="H843" s="10" t="n"/>
    </row>
    <row r="844">
      <c r="A844" s="13" t="n"/>
      <c r="B844" s="10" t="n"/>
      <c r="C844" s="14">
        <f>IF(B844="","",IFERROR(INDEX('Ürünler'!$B$5:$B$204,MATCH(B844,'Ürünler'!$A$5:$A$204,0)),"KOD BULUNAMADI"))</f>
        <v/>
      </c>
      <c r="D844" s="15" t="n"/>
      <c r="E844" s="12" t="n"/>
      <c r="F844" s="11" t="n"/>
      <c r="G844" s="16">
        <f>IF(OR(E844="",F844=""),"",E844*F844)</f>
        <v/>
      </c>
      <c r="H844" s="10" t="n"/>
    </row>
    <row r="845">
      <c r="A845" s="13" t="n"/>
      <c r="B845" s="10" t="n"/>
      <c r="C845" s="14">
        <f>IF(B845="","",IFERROR(INDEX('Ürünler'!$B$5:$B$204,MATCH(B845,'Ürünler'!$A$5:$A$204,0)),"KOD BULUNAMADI"))</f>
        <v/>
      </c>
      <c r="D845" s="15" t="n"/>
      <c r="E845" s="12" t="n"/>
      <c r="F845" s="11" t="n"/>
      <c r="G845" s="16">
        <f>IF(OR(E845="",F845=""),"",E845*F845)</f>
        <v/>
      </c>
      <c r="H845" s="10" t="n"/>
    </row>
    <row r="846">
      <c r="A846" s="13" t="n"/>
      <c r="B846" s="10" t="n"/>
      <c r="C846" s="14">
        <f>IF(B846="","",IFERROR(INDEX('Ürünler'!$B$5:$B$204,MATCH(B846,'Ürünler'!$A$5:$A$204,0)),"KOD BULUNAMADI"))</f>
        <v/>
      </c>
      <c r="D846" s="15" t="n"/>
      <c r="E846" s="12" t="n"/>
      <c r="F846" s="11" t="n"/>
      <c r="G846" s="16">
        <f>IF(OR(E846="",F846=""),"",E846*F846)</f>
        <v/>
      </c>
      <c r="H846" s="10" t="n"/>
    </row>
    <row r="847">
      <c r="A847" s="13" t="n"/>
      <c r="B847" s="10" t="n"/>
      <c r="C847" s="14">
        <f>IF(B847="","",IFERROR(INDEX('Ürünler'!$B$5:$B$204,MATCH(B847,'Ürünler'!$A$5:$A$204,0)),"KOD BULUNAMADI"))</f>
        <v/>
      </c>
      <c r="D847" s="15" t="n"/>
      <c r="E847" s="12" t="n"/>
      <c r="F847" s="11" t="n"/>
      <c r="G847" s="16">
        <f>IF(OR(E847="",F847=""),"",E847*F847)</f>
        <v/>
      </c>
      <c r="H847" s="10" t="n"/>
    </row>
    <row r="848">
      <c r="A848" s="13" t="n"/>
      <c r="B848" s="10" t="n"/>
      <c r="C848" s="14">
        <f>IF(B848="","",IFERROR(INDEX('Ürünler'!$B$5:$B$204,MATCH(B848,'Ürünler'!$A$5:$A$204,0)),"KOD BULUNAMADI"))</f>
        <v/>
      </c>
      <c r="D848" s="15" t="n"/>
      <c r="E848" s="12" t="n"/>
      <c r="F848" s="11" t="n"/>
      <c r="G848" s="16">
        <f>IF(OR(E848="",F848=""),"",E848*F848)</f>
        <v/>
      </c>
      <c r="H848" s="10" t="n"/>
    </row>
    <row r="849">
      <c r="A849" s="13" t="n"/>
      <c r="B849" s="10" t="n"/>
      <c r="C849" s="14">
        <f>IF(B849="","",IFERROR(INDEX('Ürünler'!$B$5:$B$204,MATCH(B849,'Ürünler'!$A$5:$A$204,0)),"KOD BULUNAMADI"))</f>
        <v/>
      </c>
      <c r="D849" s="15" t="n"/>
      <c r="E849" s="12" t="n"/>
      <c r="F849" s="11" t="n"/>
      <c r="G849" s="16">
        <f>IF(OR(E849="",F849=""),"",E849*F849)</f>
        <v/>
      </c>
      <c r="H849" s="10" t="n"/>
    </row>
    <row r="850">
      <c r="A850" s="13" t="n"/>
      <c r="B850" s="10" t="n"/>
      <c r="C850" s="14">
        <f>IF(B850="","",IFERROR(INDEX('Ürünler'!$B$5:$B$204,MATCH(B850,'Ürünler'!$A$5:$A$204,0)),"KOD BULUNAMADI"))</f>
        <v/>
      </c>
      <c r="D850" s="15" t="n"/>
      <c r="E850" s="12" t="n"/>
      <c r="F850" s="11" t="n"/>
      <c r="G850" s="16">
        <f>IF(OR(E850="",F850=""),"",E850*F850)</f>
        <v/>
      </c>
      <c r="H850" s="10" t="n"/>
    </row>
    <row r="851">
      <c r="A851" s="13" t="n"/>
      <c r="B851" s="10" t="n"/>
      <c r="C851" s="14">
        <f>IF(B851="","",IFERROR(INDEX('Ürünler'!$B$5:$B$204,MATCH(B851,'Ürünler'!$A$5:$A$204,0)),"KOD BULUNAMADI"))</f>
        <v/>
      </c>
      <c r="D851" s="15" t="n"/>
      <c r="E851" s="12" t="n"/>
      <c r="F851" s="11" t="n"/>
      <c r="G851" s="16">
        <f>IF(OR(E851="",F851=""),"",E851*F851)</f>
        <v/>
      </c>
      <c r="H851" s="10" t="n"/>
    </row>
    <row r="852">
      <c r="A852" s="13" t="n"/>
      <c r="B852" s="10" t="n"/>
      <c r="C852" s="14">
        <f>IF(B852="","",IFERROR(INDEX('Ürünler'!$B$5:$B$204,MATCH(B852,'Ürünler'!$A$5:$A$204,0)),"KOD BULUNAMADI"))</f>
        <v/>
      </c>
      <c r="D852" s="15" t="n"/>
      <c r="E852" s="12" t="n"/>
      <c r="F852" s="11" t="n"/>
      <c r="G852" s="16">
        <f>IF(OR(E852="",F852=""),"",E852*F852)</f>
        <v/>
      </c>
      <c r="H852" s="10" t="n"/>
    </row>
    <row r="853">
      <c r="A853" s="13" t="n"/>
      <c r="B853" s="10" t="n"/>
      <c r="C853" s="14">
        <f>IF(B853="","",IFERROR(INDEX('Ürünler'!$B$5:$B$204,MATCH(B853,'Ürünler'!$A$5:$A$204,0)),"KOD BULUNAMADI"))</f>
        <v/>
      </c>
      <c r="D853" s="15" t="n"/>
      <c r="E853" s="12" t="n"/>
      <c r="F853" s="11" t="n"/>
      <c r="G853" s="16">
        <f>IF(OR(E853="",F853=""),"",E853*F853)</f>
        <v/>
      </c>
      <c r="H853" s="10" t="n"/>
    </row>
    <row r="854">
      <c r="A854" s="13" t="n"/>
      <c r="B854" s="10" t="n"/>
      <c r="C854" s="14">
        <f>IF(B854="","",IFERROR(INDEX('Ürünler'!$B$5:$B$204,MATCH(B854,'Ürünler'!$A$5:$A$204,0)),"KOD BULUNAMADI"))</f>
        <v/>
      </c>
      <c r="D854" s="15" t="n"/>
      <c r="E854" s="12" t="n"/>
      <c r="F854" s="11" t="n"/>
      <c r="G854" s="16">
        <f>IF(OR(E854="",F854=""),"",E854*F854)</f>
        <v/>
      </c>
      <c r="H854" s="10" t="n"/>
    </row>
    <row r="855">
      <c r="A855" s="13" t="n"/>
      <c r="B855" s="10" t="n"/>
      <c r="C855" s="14">
        <f>IF(B855="","",IFERROR(INDEX('Ürünler'!$B$5:$B$204,MATCH(B855,'Ürünler'!$A$5:$A$204,0)),"KOD BULUNAMADI"))</f>
        <v/>
      </c>
      <c r="D855" s="15" t="n"/>
      <c r="E855" s="12" t="n"/>
      <c r="F855" s="11" t="n"/>
      <c r="G855" s="16">
        <f>IF(OR(E855="",F855=""),"",E855*F855)</f>
        <v/>
      </c>
      <c r="H855" s="10" t="n"/>
    </row>
    <row r="856">
      <c r="A856" s="13" t="n"/>
      <c r="B856" s="10" t="n"/>
      <c r="C856" s="14">
        <f>IF(B856="","",IFERROR(INDEX('Ürünler'!$B$5:$B$204,MATCH(B856,'Ürünler'!$A$5:$A$204,0)),"KOD BULUNAMADI"))</f>
        <v/>
      </c>
      <c r="D856" s="15" t="n"/>
      <c r="E856" s="12" t="n"/>
      <c r="F856" s="11" t="n"/>
      <c r="G856" s="16">
        <f>IF(OR(E856="",F856=""),"",E856*F856)</f>
        <v/>
      </c>
      <c r="H856" s="10" t="n"/>
    </row>
    <row r="857">
      <c r="A857" s="13" t="n"/>
      <c r="B857" s="10" t="n"/>
      <c r="C857" s="14">
        <f>IF(B857="","",IFERROR(INDEX('Ürünler'!$B$5:$B$204,MATCH(B857,'Ürünler'!$A$5:$A$204,0)),"KOD BULUNAMADI"))</f>
        <v/>
      </c>
      <c r="D857" s="15" t="n"/>
      <c r="E857" s="12" t="n"/>
      <c r="F857" s="11" t="n"/>
      <c r="G857" s="16">
        <f>IF(OR(E857="",F857=""),"",E857*F857)</f>
        <v/>
      </c>
      <c r="H857" s="10" t="n"/>
    </row>
    <row r="858">
      <c r="A858" s="13" t="n"/>
      <c r="B858" s="10" t="n"/>
      <c r="C858" s="14">
        <f>IF(B858="","",IFERROR(INDEX('Ürünler'!$B$5:$B$204,MATCH(B858,'Ürünler'!$A$5:$A$204,0)),"KOD BULUNAMADI"))</f>
        <v/>
      </c>
      <c r="D858" s="15" t="n"/>
      <c r="E858" s="12" t="n"/>
      <c r="F858" s="11" t="n"/>
      <c r="G858" s="16">
        <f>IF(OR(E858="",F858=""),"",E858*F858)</f>
        <v/>
      </c>
      <c r="H858" s="10" t="n"/>
    </row>
    <row r="859">
      <c r="A859" s="13" t="n"/>
      <c r="B859" s="10" t="n"/>
      <c r="C859" s="14">
        <f>IF(B859="","",IFERROR(INDEX('Ürünler'!$B$5:$B$204,MATCH(B859,'Ürünler'!$A$5:$A$204,0)),"KOD BULUNAMADI"))</f>
        <v/>
      </c>
      <c r="D859" s="15" t="n"/>
      <c r="E859" s="12" t="n"/>
      <c r="F859" s="11" t="n"/>
      <c r="G859" s="16">
        <f>IF(OR(E859="",F859=""),"",E859*F859)</f>
        <v/>
      </c>
      <c r="H859" s="10" t="n"/>
    </row>
    <row r="860">
      <c r="A860" s="13" t="n"/>
      <c r="B860" s="10" t="n"/>
      <c r="C860" s="14">
        <f>IF(B860="","",IFERROR(INDEX('Ürünler'!$B$5:$B$204,MATCH(B860,'Ürünler'!$A$5:$A$204,0)),"KOD BULUNAMADI"))</f>
        <v/>
      </c>
      <c r="D860" s="15" t="n"/>
      <c r="E860" s="12" t="n"/>
      <c r="F860" s="11" t="n"/>
      <c r="G860" s="16">
        <f>IF(OR(E860="",F860=""),"",E860*F860)</f>
        <v/>
      </c>
      <c r="H860" s="10" t="n"/>
    </row>
    <row r="861">
      <c r="A861" s="13" t="n"/>
      <c r="B861" s="10" t="n"/>
      <c r="C861" s="14">
        <f>IF(B861="","",IFERROR(INDEX('Ürünler'!$B$5:$B$204,MATCH(B861,'Ürünler'!$A$5:$A$204,0)),"KOD BULUNAMADI"))</f>
        <v/>
      </c>
      <c r="D861" s="15" t="n"/>
      <c r="E861" s="12" t="n"/>
      <c r="F861" s="11" t="n"/>
      <c r="G861" s="16">
        <f>IF(OR(E861="",F861=""),"",E861*F861)</f>
        <v/>
      </c>
      <c r="H861" s="10" t="n"/>
    </row>
    <row r="862">
      <c r="A862" s="13" t="n"/>
      <c r="B862" s="10" t="n"/>
      <c r="C862" s="14">
        <f>IF(B862="","",IFERROR(INDEX('Ürünler'!$B$5:$B$204,MATCH(B862,'Ürünler'!$A$5:$A$204,0)),"KOD BULUNAMADI"))</f>
        <v/>
      </c>
      <c r="D862" s="15" t="n"/>
      <c r="E862" s="12" t="n"/>
      <c r="F862" s="11" t="n"/>
      <c r="G862" s="16">
        <f>IF(OR(E862="",F862=""),"",E862*F862)</f>
        <v/>
      </c>
      <c r="H862" s="10" t="n"/>
    </row>
    <row r="863">
      <c r="A863" s="13" t="n"/>
      <c r="B863" s="10" t="n"/>
      <c r="C863" s="14">
        <f>IF(B863="","",IFERROR(INDEX('Ürünler'!$B$5:$B$204,MATCH(B863,'Ürünler'!$A$5:$A$204,0)),"KOD BULUNAMADI"))</f>
        <v/>
      </c>
      <c r="D863" s="15" t="n"/>
      <c r="E863" s="12" t="n"/>
      <c r="F863" s="11" t="n"/>
      <c r="G863" s="16">
        <f>IF(OR(E863="",F863=""),"",E863*F863)</f>
        <v/>
      </c>
      <c r="H863" s="10" t="n"/>
    </row>
    <row r="864">
      <c r="A864" s="13" t="n"/>
      <c r="B864" s="10" t="n"/>
      <c r="C864" s="14">
        <f>IF(B864="","",IFERROR(INDEX('Ürünler'!$B$5:$B$204,MATCH(B864,'Ürünler'!$A$5:$A$204,0)),"KOD BULUNAMADI"))</f>
        <v/>
      </c>
      <c r="D864" s="15" t="n"/>
      <c r="E864" s="12" t="n"/>
      <c r="F864" s="11" t="n"/>
      <c r="G864" s="16">
        <f>IF(OR(E864="",F864=""),"",E864*F864)</f>
        <v/>
      </c>
      <c r="H864" s="10" t="n"/>
    </row>
    <row r="865">
      <c r="A865" s="13" t="n"/>
      <c r="B865" s="10" t="n"/>
      <c r="C865" s="14">
        <f>IF(B865="","",IFERROR(INDEX('Ürünler'!$B$5:$B$204,MATCH(B865,'Ürünler'!$A$5:$A$204,0)),"KOD BULUNAMADI"))</f>
        <v/>
      </c>
      <c r="D865" s="15" t="n"/>
      <c r="E865" s="12" t="n"/>
      <c r="F865" s="11" t="n"/>
      <c r="G865" s="16">
        <f>IF(OR(E865="",F865=""),"",E865*F865)</f>
        <v/>
      </c>
      <c r="H865" s="10" t="n"/>
    </row>
    <row r="866">
      <c r="A866" s="13" t="n"/>
      <c r="B866" s="10" t="n"/>
      <c r="C866" s="14">
        <f>IF(B866="","",IFERROR(INDEX('Ürünler'!$B$5:$B$204,MATCH(B866,'Ürünler'!$A$5:$A$204,0)),"KOD BULUNAMADI"))</f>
        <v/>
      </c>
      <c r="D866" s="15" t="n"/>
      <c r="E866" s="12" t="n"/>
      <c r="F866" s="11" t="n"/>
      <c r="G866" s="16">
        <f>IF(OR(E866="",F866=""),"",E866*F866)</f>
        <v/>
      </c>
      <c r="H866" s="10" t="n"/>
    </row>
    <row r="867">
      <c r="A867" s="13" t="n"/>
      <c r="B867" s="10" t="n"/>
      <c r="C867" s="14">
        <f>IF(B867="","",IFERROR(INDEX('Ürünler'!$B$5:$B$204,MATCH(B867,'Ürünler'!$A$5:$A$204,0)),"KOD BULUNAMADI"))</f>
        <v/>
      </c>
      <c r="D867" s="15" t="n"/>
      <c r="E867" s="12" t="n"/>
      <c r="F867" s="11" t="n"/>
      <c r="G867" s="16">
        <f>IF(OR(E867="",F867=""),"",E867*F867)</f>
        <v/>
      </c>
      <c r="H867" s="10" t="n"/>
    </row>
    <row r="868">
      <c r="A868" s="13" t="n"/>
      <c r="B868" s="10" t="n"/>
      <c r="C868" s="14">
        <f>IF(B868="","",IFERROR(INDEX('Ürünler'!$B$5:$B$204,MATCH(B868,'Ürünler'!$A$5:$A$204,0)),"KOD BULUNAMADI"))</f>
        <v/>
      </c>
      <c r="D868" s="15" t="n"/>
      <c r="E868" s="12" t="n"/>
      <c r="F868" s="11" t="n"/>
      <c r="G868" s="16">
        <f>IF(OR(E868="",F868=""),"",E868*F868)</f>
        <v/>
      </c>
      <c r="H868" s="10" t="n"/>
    </row>
    <row r="869">
      <c r="A869" s="13" t="n"/>
      <c r="B869" s="10" t="n"/>
      <c r="C869" s="14">
        <f>IF(B869="","",IFERROR(INDEX('Ürünler'!$B$5:$B$204,MATCH(B869,'Ürünler'!$A$5:$A$204,0)),"KOD BULUNAMADI"))</f>
        <v/>
      </c>
      <c r="D869" s="15" t="n"/>
      <c r="E869" s="12" t="n"/>
      <c r="F869" s="11" t="n"/>
      <c r="G869" s="16">
        <f>IF(OR(E869="",F869=""),"",E869*F869)</f>
        <v/>
      </c>
      <c r="H869" s="10" t="n"/>
    </row>
    <row r="870">
      <c r="A870" s="13" t="n"/>
      <c r="B870" s="10" t="n"/>
      <c r="C870" s="14">
        <f>IF(B870="","",IFERROR(INDEX('Ürünler'!$B$5:$B$204,MATCH(B870,'Ürünler'!$A$5:$A$204,0)),"KOD BULUNAMADI"))</f>
        <v/>
      </c>
      <c r="D870" s="15" t="n"/>
      <c r="E870" s="12" t="n"/>
      <c r="F870" s="11" t="n"/>
      <c r="G870" s="16">
        <f>IF(OR(E870="",F870=""),"",E870*F870)</f>
        <v/>
      </c>
      <c r="H870" s="10" t="n"/>
    </row>
    <row r="871">
      <c r="A871" s="13" t="n"/>
      <c r="B871" s="10" t="n"/>
      <c r="C871" s="14">
        <f>IF(B871="","",IFERROR(INDEX('Ürünler'!$B$5:$B$204,MATCH(B871,'Ürünler'!$A$5:$A$204,0)),"KOD BULUNAMADI"))</f>
        <v/>
      </c>
      <c r="D871" s="15" t="n"/>
      <c r="E871" s="12" t="n"/>
      <c r="F871" s="11" t="n"/>
      <c r="G871" s="16">
        <f>IF(OR(E871="",F871=""),"",E871*F871)</f>
        <v/>
      </c>
      <c r="H871" s="10" t="n"/>
    </row>
    <row r="872">
      <c r="A872" s="13" t="n"/>
      <c r="B872" s="10" t="n"/>
      <c r="C872" s="14">
        <f>IF(B872="","",IFERROR(INDEX('Ürünler'!$B$5:$B$204,MATCH(B872,'Ürünler'!$A$5:$A$204,0)),"KOD BULUNAMADI"))</f>
        <v/>
      </c>
      <c r="D872" s="15" t="n"/>
      <c r="E872" s="12" t="n"/>
      <c r="F872" s="11" t="n"/>
      <c r="G872" s="16">
        <f>IF(OR(E872="",F872=""),"",E872*F872)</f>
        <v/>
      </c>
      <c r="H872" s="10" t="n"/>
    </row>
    <row r="873">
      <c r="A873" s="13" t="n"/>
      <c r="B873" s="10" t="n"/>
      <c r="C873" s="14">
        <f>IF(B873="","",IFERROR(INDEX('Ürünler'!$B$5:$B$204,MATCH(B873,'Ürünler'!$A$5:$A$204,0)),"KOD BULUNAMADI"))</f>
        <v/>
      </c>
      <c r="D873" s="15" t="n"/>
      <c r="E873" s="12" t="n"/>
      <c r="F873" s="11" t="n"/>
      <c r="G873" s="16">
        <f>IF(OR(E873="",F873=""),"",E873*F873)</f>
        <v/>
      </c>
      <c r="H873" s="10" t="n"/>
    </row>
    <row r="874">
      <c r="A874" s="13" t="n"/>
      <c r="B874" s="10" t="n"/>
      <c r="C874" s="14">
        <f>IF(B874="","",IFERROR(INDEX('Ürünler'!$B$5:$B$204,MATCH(B874,'Ürünler'!$A$5:$A$204,0)),"KOD BULUNAMADI"))</f>
        <v/>
      </c>
      <c r="D874" s="15" t="n"/>
      <c r="E874" s="12" t="n"/>
      <c r="F874" s="11" t="n"/>
      <c r="G874" s="16">
        <f>IF(OR(E874="",F874=""),"",E874*F874)</f>
        <v/>
      </c>
      <c r="H874" s="10" t="n"/>
    </row>
    <row r="875">
      <c r="A875" s="13" t="n"/>
      <c r="B875" s="10" t="n"/>
      <c r="C875" s="14">
        <f>IF(B875="","",IFERROR(INDEX('Ürünler'!$B$5:$B$204,MATCH(B875,'Ürünler'!$A$5:$A$204,0)),"KOD BULUNAMADI"))</f>
        <v/>
      </c>
      <c r="D875" s="15" t="n"/>
      <c r="E875" s="12" t="n"/>
      <c r="F875" s="11" t="n"/>
      <c r="G875" s="16">
        <f>IF(OR(E875="",F875=""),"",E875*F875)</f>
        <v/>
      </c>
      <c r="H875" s="10" t="n"/>
    </row>
    <row r="876">
      <c r="A876" s="13" t="n"/>
      <c r="B876" s="10" t="n"/>
      <c r="C876" s="14">
        <f>IF(B876="","",IFERROR(INDEX('Ürünler'!$B$5:$B$204,MATCH(B876,'Ürünler'!$A$5:$A$204,0)),"KOD BULUNAMADI"))</f>
        <v/>
      </c>
      <c r="D876" s="15" t="n"/>
      <c r="E876" s="12" t="n"/>
      <c r="F876" s="11" t="n"/>
      <c r="G876" s="16">
        <f>IF(OR(E876="",F876=""),"",E876*F876)</f>
        <v/>
      </c>
      <c r="H876" s="10" t="n"/>
    </row>
    <row r="877">
      <c r="A877" s="13" t="n"/>
      <c r="B877" s="10" t="n"/>
      <c r="C877" s="14">
        <f>IF(B877="","",IFERROR(INDEX('Ürünler'!$B$5:$B$204,MATCH(B877,'Ürünler'!$A$5:$A$204,0)),"KOD BULUNAMADI"))</f>
        <v/>
      </c>
      <c r="D877" s="15" t="n"/>
      <c r="E877" s="12" t="n"/>
      <c r="F877" s="11" t="n"/>
      <c r="G877" s="16">
        <f>IF(OR(E877="",F877=""),"",E877*F877)</f>
        <v/>
      </c>
      <c r="H877" s="10" t="n"/>
    </row>
    <row r="878">
      <c r="A878" s="13" t="n"/>
      <c r="B878" s="10" t="n"/>
      <c r="C878" s="14">
        <f>IF(B878="","",IFERROR(INDEX('Ürünler'!$B$5:$B$204,MATCH(B878,'Ürünler'!$A$5:$A$204,0)),"KOD BULUNAMADI"))</f>
        <v/>
      </c>
      <c r="D878" s="15" t="n"/>
      <c r="E878" s="12" t="n"/>
      <c r="F878" s="11" t="n"/>
      <c r="G878" s="16">
        <f>IF(OR(E878="",F878=""),"",E878*F878)</f>
        <v/>
      </c>
      <c r="H878" s="10" t="n"/>
    </row>
    <row r="879">
      <c r="A879" s="13" t="n"/>
      <c r="B879" s="10" t="n"/>
      <c r="C879" s="14">
        <f>IF(B879="","",IFERROR(INDEX('Ürünler'!$B$5:$B$204,MATCH(B879,'Ürünler'!$A$5:$A$204,0)),"KOD BULUNAMADI"))</f>
        <v/>
      </c>
      <c r="D879" s="15" t="n"/>
      <c r="E879" s="12" t="n"/>
      <c r="F879" s="11" t="n"/>
      <c r="G879" s="16">
        <f>IF(OR(E879="",F879=""),"",E879*F879)</f>
        <v/>
      </c>
      <c r="H879" s="10" t="n"/>
    </row>
    <row r="880">
      <c r="A880" s="13" t="n"/>
      <c r="B880" s="10" t="n"/>
      <c r="C880" s="14">
        <f>IF(B880="","",IFERROR(INDEX('Ürünler'!$B$5:$B$204,MATCH(B880,'Ürünler'!$A$5:$A$204,0)),"KOD BULUNAMADI"))</f>
        <v/>
      </c>
      <c r="D880" s="15" t="n"/>
      <c r="E880" s="12" t="n"/>
      <c r="F880" s="11" t="n"/>
      <c r="G880" s="16">
        <f>IF(OR(E880="",F880=""),"",E880*F880)</f>
        <v/>
      </c>
      <c r="H880" s="10" t="n"/>
    </row>
    <row r="881">
      <c r="A881" s="13" t="n"/>
      <c r="B881" s="10" t="n"/>
      <c r="C881" s="14">
        <f>IF(B881="","",IFERROR(INDEX('Ürünler'!$B$5:$B$204,MATCH(B881,'Ürünler'!$A$5:$A$204,0)),"KOD BULUNAMADI"))</f>
        <v/>
      </c>
      <c r="D881" s="15" t="n"/>
      <c r="E881" s="12" t="n"/>
      <c r="F881" s="11" t="n"/>
      <c r="G881" s="16">
        <f>IF(OR(E881="",F881=""),"",E881*F881)</f>
        <v/>
      </c>
      <c r="H881" s="10" t="n"/>
    </row>
    <row r="882">
      <c r="A882" s="13" t="n"/>
      <c r="B882" s="10" t="n"/>
      <c r="C882" s="14">
        <f>IF(B882="","",IFERROR(INDEX('Ürünler'!$B$5:$B$204,MATCH(B882,'Ürünler'!$A$5:$A$204,0)),"KOD BULUNAMADI"))</f>
        <v/>
      </c>
      <c r="D882" s="15" t="n"/>
      <c r="E882" s="12" t="n"/>
      <c r="F882" s="11" t="n"/>
      <c r="G882" s="16">
        <f>IF(OR(E882="",F882=""),"",E882*F882)</f>
        <v/>
      </c>
      <c r="H882" s="10" t="n"/>
    </row>
    <row r="883">
      <c r="A883" s="13" t="n"/>
      <c r="B883" s="10" t="n"/>
      <c r="C883" s="14">
        <f>IF(B883="","",IFERROR(INDEX('Ürünler'!$B$5:$B$204,MATCH(B883,'Ürünler'!$A$5:$A$204,0)),"KOD BULUNAMADI"))</f>
        <v/>
      </c>
      <c r="D883" s="15" t="n"/>
      <c r="E883" s="12" t="n"/>
      <c r="F883" s="11" t="n"/>
      <c r="G883" s="16">
        <f>IF(OR(E883="",F883=""),"",E883*F883)</f>
        <v/>
      </c>
      <c r="H883" s="10" t="n"/>
    </row>
    <row r="884">
      <c r="A884" s="13" t="n"/>
      <c r="B884" s="10" t="n"/>
      <c r="C884" s="14">
        <f>IF(B884="","",IFERROR(INDEX('Ürünler'!$B$5:$B$204,MATCH(B884,'Ürünler'!$A$5:$A$204,0)),"KOD BULUNAMADI"))</f>
        <v/>
      </c>
      <c r="D884" s="15" t="n"/>
      <c r="E884" s="12" t="n"/>
      <c r="F884" s="11" t="n"/>
      <c r="G884" s="16">
        <f>IF(OR(E884="",F884=""),"",E884*F884)</f>
        <v/>
      </c>
      <c r="H884" s="10" t="n"/>
    </row>
    <row r="885">
      <c r="A885" s="13" t="n"/>
      <c r="B885" s="10" t="n"/>
      <c r="C885" s="14">
        <f>IF(B885="","",IFERROR(INDEX('Ürünler'!$B$5:$B$204,MATCH(B885,'Ürünler'!$A$5:$A$204,0)),"KOD BULUNAMADI"))</f>
        <v/>
      </c>
      <c r="D885" s="15" t="n"/>
      <c r="E885" s="12" t="n"/>
      <c r="F885" s="11" t="n"/>
      <c r="G885" s="16">
        <f>IF(OR(E885="",F885=""),"",E885*F885)</f>
        <v/>
      </c>
      <c r="H885" s="10" t="n"/>
    </row>
    <row r="886">
      <c r="A886" s="13" t="n"/>
      <c r="B886" s="10" t="n"/>
      <c r="C886" s="14">
        <f>IF(B886="","",IFERROR(INDEX('Ürünler'!$B$5:$B$204,MATCH(B886,'Ürünler'!$A$5:$A$204,0)),"KOD BULUNAMADI"))</f>
        <v/>
      </c>
      <c r="D886" s="15" t="n"/>
      <c r="E886" s="12" t="n"/>
      <c r="F886" s="11" t="n"/>
      <c r="G886" s="16">
        <f>IF(OR(E886="",F886=""),"",E886*F886)</f>
        <v/>
      </c>
      <c r="H886" s="10" t="n"/>
    </row>
    <row r="887">
      <c r="A887" s="13" t="n"/>
      <c r="B887" s="10" t="n"/>
      <c r="C887" s="14">
        <f>IF(B887="","",IFERROR(INDEX('Ürünler'!$B$5:$B$204,MATCH(B887,'Ürünler'!$A$5:$A$204,0)),"KOD BULUNAMADI"))</f>
        <v/>
      </c>
      <c r="D887" s="15" t="n"/>
      <c r="E887" s="12" t="n"/>
      <c r="F887" s="11" t="n"/>
      <c r="G887" s="16">
        <f>IF(OR(E887="",F887=""),"",E887*F887)</f>
        <v/>
      </c>
      <c r="H887" s="10" t="n"/>
    </row>
    <row r="888">
      <c r="A888" s="13" t="n"/>
      <c r="B888" s="10" t="n"/>
      <c r="C888" s="14">
        <f>IF(B888="","",IFERROR(INDEX('Ürünler'!$B$5:$B$204,MATCH(B888,'Ürünler'!$A$5:$A$204,0)),"KOD BULUNAMADI"))</f>
        <v/>
      </c>
      <c r="D888" s="15" t="n"/>
      <c r="E888" s="12" t="n"/>
      <c r="F888" s="11" t="n"/>
      <c r="G888" s="16">
        <f>IF(OR(E888="",F888=""),"",E888*F888)</f>
        <v/>
      </c>
      <c r="H888" s="10" t="n"/>
    </row>
    <row r="889">
      <c r="A889" s="13" t="n"/>
      <c r="B889" s="10" t="n"/>
      <c r="C889" s="14">
        <f>IF(B889="","",IFERROR(INDEX('Ürünler'!$B$5:$B$204,MATCH(B889,'Ürünler'!$A$5:$A$204,0)),"KOD BULUNAMADI"))</f>
        <v/>
      </c>
      <c r="D889" s="15" t="n"/>
      <c r="E889" s="12" t="n"/>
      <c r="F889" s="11" t="n"/>
      <c r="G889" s="16">
        <f>IF(OR(E889="",F889=""),"",E889*F889)</f>
        <v/>
      </c>
      <c r="H889" s="10" t="n"/>
    </row>
    <row r="890">
      <c r="A890" s="13" t="n"/>
      <c r="B890" s="10" t="n"/>
      <c r="C890" s="14">
        <f>IF(B890="","",IFERROR(INDEX('Ürünler'!$B$5:$B$204,MATCH(B890,'Ürünler'!$A$5:$A$204,0)),"KOD BULUNAMADI"))</f>
        <v/>
      </c>
      <c r="D890" s="15" t="n"/>
      <c r="E890" s="12" t="n"/>
      <c r="F890" s="11" t="n"/>
      <c r="G890" s="16">
        <f>IF(OR(E890="",F890=""),"",E890*F890)</f>
        <v/>
      </c>
      <c r="H890" s="10" t="n"/>
    </row>
    <row r="891">
      <c r="A891" s="13" t="n"/>
      <c r="B891" s="10" t="n"/>
      <c r="C891" s="14">
        <f>IF(B891="","",IFERROR(INDEX('Ürünler'!$B$5:$B$204,MATCH(B891,'Ürünler'!$A$5:$A$204,0)),"KOD BULUNAMADI"))</f>
        <v/>
      </c>
      <c r="D891" s="15" t="n"/>
      <c r="E891" s="12" t="n"/>
      <c r="F891" s="11" t="n"/>
      <c r="G891" s="16">
        <f>IF(OR(E891="",F891=""),"",E891*F891)</f>
        <v/>
      </c>
      <c r="H891" s="10" t="n"/>
    </row>
    <row r="892">
      <c r="A892" s="13" t="n"/>
      <c r="B892" s="10" t="n"/>
      <c r="C892" s="14">
        <f>IF(B892="","",IFERROR(INDEX('Ürünler'!$B$5:$B$204,MATCH(B892,'Ürünler'!$A$5:$A$204,0)),"KOD BULUNAMADI"))</f>
        <v/>
      </c>
      <c r="D892" s="15" t="n"/>
      <c r="E892" s="12" t="n"/>
      <c r="F892" s="11" t="n"/>
      <c r="G892" s="16">
        <f>IF(OR(E892="",F892=""),"",E892*F892)</f>
        <v/>
      </c>
      <c r="H892" s="10" t="n"/>
    </row>
    <row r="893">
      <c r="A893" s="13" t="n"/>
      <c r="B893" s="10" t="n"/>
      <c r="C893" s="14">
        <f>IF(B893="","",IFERROR(INDEX('Ürünler'!$B$5:$B$204,MATCH(B893,'Ürünler'!$A$5:$A$204,0)),"KOD BULUNAMADI"))</f>
        <v/>
      </c>
      <c r="D893" s="15" t="n"/>
      <c r="E893" s="12" t="n"/>
      <c r="F893" s="11" t="n"/>
      <c r="G893" s="16">
        <f>IF(OR(E893="",F893=""),"",E893*F893)</f>
        <v/>
      </c>
      <c r="H893" s="10" t="n"/>
    </row>
    <row r="894">
      <c r="A894" s="13" t="n"/>
      <c r="B894" s="10" t="n"/>
      <c r="C894" s="14">
        <f>IF(B894="","",IFERROR(INDEX('Ürünler'!$B$5:$B$204,MATCH(B894,'Ürünler'!$A$5:$A$204,0)),"KOD BULUNAMADI"))</f>
        <v/>
      </c>
      <c r="D894" s="15" t="n"/>
      <c r="E894" s="12" t="n"/>
      <c r="F894" s="11" t="n"/>
      <c r="G894" s="16">
        <f>IF(OR(E894="",F894=""),"",E894*F894)</f>
        <v/>
      </c>
      <c r="H894" s="10" t="n"/>
    </row>
    <row r="895">
      <c r="A895" s="13" t="n"/>
      <c r="B895" s="10" t="n"/>
      <c r="C895" s="14">
        <f>IF(B895="","",IFERROR(INDEX('Ürünler'!$B$5:$B$204,MATCH(B895,'Ürünler'!$A$5:$A$204,0)),"KOD BULUNAMADI"))</f>
        <v/>
      </c>
      <c r="D895" s="15" t="n"/>
      <c r="E895" s="12" t="n"/>
      <c r="F895" s="11" t="n"/>
      <c r="G895" s="16">
        <f>IF(OR(E895="",F895=""),"",E895*F895)</f>
        <v/>
      </c>
      <c r="H895" s="10" t="n"/>
    </row>
    <row r="896">
      <c r="A896" s="13" t="n"/>
      <c r="B896" s="10" t="n"/>
      <c r="C896" s="14">
        <f>IF(B896="","",IFERROR(INDEX('Ürünler'!$B$5:$B$204,MATCH(B896,'Ürünler'!$A$5:$A$204,0)),"KOD BULUNAMADI"))</f>
        <v/>
      </c>
      <c r="D896" s="15" t="n"/>
      <c r="E896" s="12" t="n"/>
      <c r="F896" s="11" t="n"/>
      <c r="G896" s="16">
        <f>IF(OR(E896="",F896=""),"",E896*F896)</f>
        <v/>
      </c>
      <c r="H896" s="10" t="n"/>
    </row>
    <row r="897">
      <c r="A897" s="13" t="n"/>
      <c r="B897" s="10" t="n"/>
      <c r="C897" s="14">
        <f>IF(B897="","",IFERROR(INDEX('Ürünler'!$B$5:$B$204,MATCH(B897,'Ürünler'!$A$5:$A$204,0)),"KOD BULUNAMADI"))</f>
        <v/>
      </c>
      <c r="D897" s="15" t="n"/>
      <c r="E897" s="12" t="n"/>
      <c r="F897" s="11" t="n"/>
      <c r="G897" s="16">
        <f>IF(OR(E897="",F897=""),"",E897*F897)</f>
        <v/>
      </c>
      <c r="H897" s="10" t="n"/>
    </row>
    <row r="898">
      <c r="A898" s="13" t="n"/>
      <c r="B898" s="10" t="n"/>
      <c r="C898" s="14">
        <f>IF(B898="","",IFERROR(INDEX('Ürünler'!$B$5:$B$204,MATCH(B898,'Ürünler'!$A$5:$A$204,0)),"KOD BULUNAMADI"))</f>
        <v/>
      </c>
      <c r="D898" s="15" t="n"/>
      <c r="E898" s="12" t="n"/>
      <c r="F898" s="11" t="n"/>
      <c r="G898" s="16">
        <f>IF(OR(E898="",F898=""),"",E898*F898)</f>
        <v/>
      </c>
      <c r="H898" s="10" t="n"/>
    </row>
    <row r="899">
      <c r="A899" s="13" t="n"/>
      <c r="B899" s="10" t="n"/>
      <c r="C899" s="14">
        <f>IF(B899="","",IFERROR(INDEX('Ürünler'!$B$5:$B$204,MATCH(B899,'Ürünler'!$A$5:$A$204,0)),"KOD BULUNAMADI"))</f>
        <v/>
      </c>
      <c r="D899" s="15" t="n"/>
      <c r="E899" s="12" t="n"/>
      <c r="F899" s="11" t="n"/>
      <c r="G899" s="16">
        <f>IF(OR(E899="",F899=""),"",E899*F899)</f>
        <v/>
      </c>
      <c r="H899" s="10" t="n"/>
    </row>
    <row r="900">
      <c r="A900" s="13" t="n"/>
      <c r="B900" s="10" t="n"/>
      <c r="C900" s="14">
        <f>IF(B900="","",IFERROR(INDEX('Ürünler'!$B$5:$B$204,MATCH(B900,'Ürünler'!$A$5:$A$204,0)),"KOD BULUNAMADI"))</f>
        <v/>
      </c>
      <c r="D900" s="15" t="n"/>
      <c r="E900" s="12" t="n"/>
      <c r="F900" s="11" t="n"/>
      <c r="G900" s="16">
        <f>IF(OR(E900="",F900=""),"",E900*F900)</f>
        <v/>
      </c>
      <c r="H900" s="10" t="n"/>
    </row>
    <row r="901">
      <c r="A901" s="13" t="n"/>
      <c r="B901" s="10" t="n"/>
      <c r="C901" s="14">
        <f>IF(B901="","",IFERROR(INDEX('Ürünler'!$B$5:$B$204,MATCH(B901,'Ürünler'!$A$5:$A$204,0)),"KOD BULUNAMADI"))</f>
        <v/>
      </c>
      <c r="D901" s="15" t="n"/>
      <c r="E901" s="12" t="n"/>
      <c r="F901" s="11" t="n"/>
      <c r="G901" s="16">
        <f>IF(OR(E901="",F901=""),"",E901*F901)</f>
        <v/>
      </c>
      <c r="H901" s="10" t="n"/>
    </row>
    <row r="902">
      <c r="A902" s="13" t="n"/>
      <c r="B902" s="10" t="n"/>
      <c r="C902" s="14">
        <f>IF(B902="","",IFERROR(INDEX('Ürünler'!$B$5:$B$204,MATCH(B902,'Ürünler'!$A$5:$A$204,0)),"KOD BULUNAMADI"))</f>
        <v/>
      </c>
      <c r="D902" s="15" t="n"/>
      <c r="E902" s="12" t="n"/>
      <c r="F902" s="11" t="n"/>
      <c r="G902" s="16">
        <f>IF(OR(E902="",F902=""),"",E902*F902)</f>
        <v/>
      </c>
      <c r="H902" s="10" t="n"/>
    </row>
    <row r="903">
      <c r="A903" s="13" t="n"/>
      <c r="B903" s="10" t="n"/>
      <c r="C903" s="14">
        <f>IF(B903="","",IFERROR(INDEX('Ürünler'!$B$5:$B$204,MATCH(B903,'Ürünler'!$A$5:$A$204,0)),"KOD BULUNAMADI"))</f>
        <v/>
      </c>
      <c r="D903" s="15" t="n"/>
      <c r="E903" s="12" t="n"/>
      <c r="F903" s="11" t="n"/>
      <c r="G903" s="16">
        <f>IF(OR(E903="",F903=""),"",E903*F903)</f>
        <v/>
      </c>
      <c r="H903" s="10" t="n"/>
    </row>
    <row r="904">
      <c r="A904" s="13" t="n"/>
      <c r="B904" s="10" t="n"/>
      <c r="C904" s="14">
        <f>IF(B904="","",IFERROR(INDEX('Ürünler'!$B$5:$B$204,MATCH(B904,'Ürünler'!$A$5:$A$204,0)),"KOD BULUNAMADI"))</f>
        <v/>
      </c>
      <c r="D904" s="15" t="n"/>
      <c r="E904" s="12" t="n"/>
      <c r="F904" s="11" t="n"/>
      <c r="G904" s="16">
        <f>IF(OR(E904="",F904=""),"",E904*F904)</f>
        <v/>
      </c>
      <c r="H904" s="10" t="n"/>
    </row>
    <row r="905">
      <c r="A905" s="13" t="n"/>
      <c r="B905" s="10" t="n"/>
      <c r="C905" s="14">
        <f>IF(B905="","",IFERROR(INDEX('Ürünler'!$B$5:$B$204,MATCH(B905,'Ürünler'!$A$5:$A$204,0)),"KOD BULUNAMADI"))</f>
        <v/>
      </c>
      <c r="D905" s="15" t="n"/>
      <c r="E905" s="12" t="n"/>
      <c r="F905" s="11" t="n"/>
      <c r="G905" s="16">
        <f>IF(OR(E905="",F905=""),"",E905*F905)</f>
        <v/>
      </c>
      <c r="H905" s="10" t="n"/>
    </row>
    <row r="906">
      <c r="A906" s="13" t="n"/>
      <c r="B906" s="10" t="n"/>
      <c r="C906" s="14">
        <f>IF(B906="","",IFERROR(INDEX('Ürünler'!$B$5:$B$204,MATCH(B906,'Ürünler'!$A$5:$A$204,0)),"KOD BULUNAMADI"))</f>
        <v/>
      </c>
      <c r="D906" s="15" t="n"/>
      <c r="E906" s="12" t="n"/>
      <c r="F906" s="11" t="n"/>
      <c r="G906" s="16">
        <f>IF(OR(E906="",F906=""),"",E906*F906)</f>
        <v/>
      </c>
      <c r="H906" s="10" t="n"/>
    </row>
    <row r="907">
      <c r="A907" s="13" t="n"/>
      <c r="B907" s="10" t="n"/>
      <c r="C907" s="14">
        <f>IF(B907="","",IFERROR(INDEX('Ürünler'!$B$5:$B$204,MATCH(B907,'Ürünler'!$A$5:$A$204,0)),"KOD BULUNAMADI"))</f>
        <v/>
      </c>
      <c r="D907" s="15" t="n"/>
      <c r="E907" s="12" t="n"/>
      <c r="F907" s="11" t="n"/>
      <c r="G907" s="16">
        <f>IF(OR(E907="",F907=""),"",E907*F907)</f>
        <v/>
      </c>
      <c r="H907" s="10" t="n"/>
    </row>
    <row r="908">
      <c r="A908" s="13" t="n"/>
      <c r="B908" s="10" t="n"/>
      <c r="C908" s="14">
        <f>IF(B908="","",IFERROR(INDEX('Ürünler'!$B$5:$B$204,MATCH(B908,'Ürünler'!$A$5:$A$204,0)),"KOD BULUNAMADI"))</f>
        <v/>
      </c>
      <c r="D908" s="15" t="n"/>
      <c r="E908" s="12" t="n"/>
      <c r="F908" s="11" t="n"/>
      <c r="G908" s="16">
        <f>IF(OR(E908="",F908=""),"",E908*F908)</f>
        <v/>
      </c>
      <c r="H908" s="10" t="n"/>
    </row>
    <row r="909">
      <c r="A909" s="13" t="n"/>
      <c r="B909" s="10" t="n"/>
      <c r="C909" s="14">
        <f>IF(B909="","",IFERROR(INDEX('Ürünler'!$B$5:$B$204,MATCH(B909,'Ürünler'!$A$5:$A$204,0)),"KOD BULUNAMADI"))</f>
        <v/>
      </c>
      <c r="D909" s="15" t="n"/>
      <c r="E909" s="12" t="n"/>
      <c r="F909" s="11" t="n"/>
      <c r="G909" s="16">
        <f>IF(OR(E909="",F909=""),"",E909*F909)</f>
        <v/>
      </c>
      <c r="H909" s="10" t="n"/>
    </row>
    <row r="910">
      <c r="A910" s="13" t="n"/>
      <c r="B910" s="10" t="n"/>
      <c r="C910" s="14">
        <f>IF(B910="","",IFERROR(INDEX('Ürünler'!$B$5:$B$204,MATCH(B910,'Ürünler'!$A$5:$A$204,0)),"KOD BULUNAMADI"))</f>
        <v/>
      </c>
      <c r="D910" s="15" t="n"/>
      <c r="E910" s="12" t="n"/>
      <c r="F910" s="11" t="n"/>
      <c r="G910" s="16">
        <f>IF(OR(E910="",F910=""),"",E910*F910)</f>
        <v/>
      </c>
      <c r="H910" s="10" t="n"/>
    </row>
    <row r="911">
      <c r="A911" s="13" t="n"/>
      <c r="B911" s="10" t="n"/>
      <c r="C911" s="14">
        <f>IF(B911="","",IFERROR(INDEX('Ürünler'!$B$5:$B$204,MATCH(B911,'Ürünler'!$A$5:$A$204,0)),"KOD BULUNAMADI"))</f>
        <v/>
      </c>
      <c r="D911" s="15" t="n"/>
      <c r="E911" s="12" t="n"/>
      <c r="F911" s="11" t="n"/>
      <c r="G911" s="16">
        <f>IF(OR(E911="",F911=""),"",E911*F911)</f>
        <v/>
      </c>
      <c r="H911" s="10" t="n"/>
    </row>
    <row r="912">
      <c r="A912" s="13" t="n"/>
      <c r="B912" s="10" t="n"/>
      <c r="C912" s="14">
        <f>IF(B912="","",IFERROR(INDEX('Ürünler'!$B$5:$B$204,MATCH(B912,'Ürünler'!$A$5:$A$204,0)),"KOD BULUNAMADI"))</f>
        <v/>
      </c>
      <c r="D912" s="15" t="n"/>
      <c r="E912" s="12" t="n"/>
      <c r="F912" s="11" t="n"/>
      <c r="G912" s="16">
        <f>IF(OR(E912="",F912=""),"",E912*F912)</f>
        <v/>
      </c>
      <c r="H912" s="10" t="n"/>
    </row>
    <row r="913">
      <c r="A913" s="13" t="n"/>
      <c r="B913" s="10" t="n"/>
      <c r="C913" s="14">
        <f>IF(B913="","",IFERROR(INDEX('Ürünler'!$B$5:$B$204,MATCH(B913,'Ürünler'!$A$5:$A$204,0)),"KOD BULUNAMADI"))</f>
        <v/>
      </c>
      <c r="D913" s="15" t="n"/>
      <c r="E913" s="12" t="n"/>
      <c r="F913" s="11" t="n"/>
      <c r="G913" s="16">
        <f>IF(OR(E913="",F913=""),"",E913*F913)</f>
        <v/>
      </c>
      <c r="H913" s="10" t="n"/>
    </row>
    <row r="914">
      <c r="A914" s="13" t="n"/>
      <c r="B914" s="10" t="n"/>
      <c r="C914" s="14">
        <f>IF(B914="","",IFERROR(INDEX('Ürünler'!$B$5:$B$204,MATCH(B914,'Ürünler'!$A$5:$A$204,0)),"KOD BULUNAMADI"))</f>
        <v/>
      </c>
      <c r="D914" s="15" t="n"/>
      <c r="E914" s="12" t="n"/>
      <c r="F914" s="11" t="n"/>
      <c r="G914" s="16">
        <f>IF(OR(E914="",F914=""),"",E914*F914)</f>
        <v/>
      </c>
      <c r="H914" s="10" t="n"/>
    </row>
    <row r="915">
      <c r="A915" s="13" t="n"/>
      <c r="B915" s="10" t="n"/>
      <c r="C915" s="14">
        <f>IF(B915="","",IFERROR(INDEX('Ürünler'!$B$5:$B$204,MATCH(B915,'Ürünler'!$A$5:$A$204,0)),"KOD BULUNAMADI"))</f>
        <v/>
      </c>
      <c r="D915" s="15" t="n"/>
      <c r="E915" s="12" t="n"/>
      <c r="F915" s="11" t="n"/>
      <c r="G915" s="16">
        <f>IF(OR(E915="",F915=""),"",E915*F915)</f>
        <v/>
      </c>
      <c r="H915" s="10" t="n"/>
    </row>
    <row r="916">
      <c r="A916" s="13" t="n"/>
      <c r="B916" s="10" t="n"/>
      <c r="C916" s="14">
        <f>IF(B916="","",IFERROR(INDEX('Ürünler'!$B$5:$B$204,MATCH(B916,'Ürünler'!$A$5:$A$204,0)),"KOD BULUNAMADI"))</f>
        <v/>
      </c>
      <c r="D916" s="15" t="n"/>
      <c r="E916" s="12" t="n"/>
      <c r="F916" s="11" t="n"/>
      <c r="G916" s="16">
        <f>IF(OR(E916="",F916=""),"",E916*F916)</f>
        <v/>
      </c>
      <c r="H916" s="10" t="n"/>
    </row>
    <row r="917">
      <c r="A917" s="13" t="n"/>
      <c r="B917" s="10" t="n"/>
      <c r="C917" s="14">
        <f>IF(B917="","",IFERROR(INDEX('Ürünler'!$B$5:$B$204,MATCH(B917,'Ürünler'!$A$5:$A$204,0)),"KOD BULUNAMADI"))</f>
        <v/>
      </c>
      <c r="D917" s="15" t="n"/>
      <c r="E917" s="12" t="n"/>
      <c r="F917" s="11" t="n"/>
      <c r="G917" s="16">
        <f>IF(OR(E917="",F917=""),"",E917*F917)</f>
        <v/>
      </c>
      <c r="H917" s="10" t="n"/>
    </row>
    <row r="918">
      <c r="A918" s="13" t="n"/>
      <c r="B918" s="10" t="n"/>
      <c r="C918" s="14">
        <f>IF(B918="","",IFERROR(INDEX('Ürünler'!$B$5:$B$204,MATCH(B918,'Ürünler'!$A$5:$A$204,0)),"KOD BULUNAMADI"))</f>
        <v/>
      </c>
      <c r="D918" s="15" t="n"/>
      <c r="E918" s="12" t="n"/>
      <c r="F918" s="11" t="n"/>
      <c r="G918" s="16">
        <f>IF(OR(E918="",F918=""),"",E918*F918)</f>
        <v/>
      </c>
      <c r="H918" s="10" t="n"/>
    </row>
    <row r="919">
      <c r="A919" s="13" t="n"/>
      <c r="B919" s="10" t="n"/>
      <c r="C919" s="14">
        <f>IF(B919="","",IFERROR(INDEX('Ürünler'!$B$5:$B$204,MATCH(B919,'Ürünler'!$A$5:$A$204,0)),"KOD BULUNAMADI"))</f>
        <v/>
      </c>
      <c r="D919" s="15" t="n"/>
      <c r="E919" s="12" t="n"/>
      <c r="F919" s="11" t="n"/>
      <c r="G919" s="16">
        <f>IF(OR(E919="",F919=""),"",E919*F919)</f>
        <v/>
      </c>
      <c r="H919" s="10" t="n"/>
    </row>
    <row r="920">
      <c r="A920" s="13" t="n"/>
      <c r="B920" s="10" t="n"/>
      <c r="C920" s="14">
        <f>IF(B920="","",IFERROR(INDEX('Ürünler'!$B$5:$B$204,MATCH(B920,'Ürünler'!$A$5:$A$204,0)),"KOD BULUNAMADI"))</f>
        <v/>
      </c>
      <c r="D920" s="15" t="n"/>
      <c r="E920" s="12" t="n"/>
      <c r="F920" s="11" t="n"/>
      <c r="G920" s="16">
        <f>IF(OR(E920="",F920=""),"",E920*F920)</f>
        <v/>
      </c>
      <c r="H920" s="10" t="n"/>
    </row>
    <row r="921">
      <c r="A921" s="13" t="n"/>
      <c r="B921" s="10" t="n"/>
      <c r="C921" s="14">
        <f>IF(B921="","",IFERROR(INDEX('Ürünler'!$B$5:$B$204,MATCH(B921,'Ürünler'!$A$5:$A$204,0)),"KOD BULUNAMADI"))</f>
        <v/>
      </c>
      <c r="D921" s="15" t="n"/>
      <c r="E921" s="12" t="n"/>
      <c r="F921" s="11" t="n"/>
      <c r="G921" s="16">
        <f>IF(OR(E921="",F921=""),"",E921*F921)</f>
        <v/>
      </c>
      <c r="H921" s="10" t="n"/>
    </row>
    <row r="922">
      <c r="A922" s="13" t="n"/>
      <c r="B922" s="10" t="n"/>
      <c r="C922" s="14">
        <f>IF(B922="","",IFERROR(INDEX('Ürünler'!$B$5:$B$204,MATCH(B922,'Ürünler'!$A$5:$A$204,0)),"KOD BULUNAMADI"))</f>
        <v/>
      </c>
      <c r="D922" s="15" t="n"/>
      <c r="E922" s="12" t="n"/>
      <c r="F922" s="11" t="n"/>
      <c r="G922" s="16">
        <f>IF(OR(E922="",F922=""),"",E922*F922)</f>
        <v/>
      </c>
      <c r="H922" s="10" t="n"/>
    </row>
    <row r="923">
      <c r="A923" s="13" t="n"/>
      <c r="B923" s="10" t="n"/>
      <c r="C923" s="14">
        <f>IF(B923="","",IFERROR(INDEX('Ürünler'!$B$5:$B$204,MATCH(B923,'Ürünler'!$A$5:$A$204,0)),"KOD BULUNAMADI"))</f>
        <v/>
      </c>
      <c r="D923" s="15" t="n"/>
      <c r="E923" s="12" t="n"/>
      <c r="F923" s="11" t="n"/>
      <c r="G923" s="16">
        <f>IF(OR(E923="",F923=""),"",E923*F923)</f>
        <v/>
      </c>
      <c r="H923" s="10" t="n"/>
    </row>
    <row r="924">
      <c r="A924" s="13" t="n"/>
      <c r="B924" s="10" t="n"/>
      <c r="C924" s="14">
        <f>IF(B924="","",IFERROR(INDEX('Ürünler'!$B$5:$B$204,MATCH(B924,'Ürünler'!$A$5:$A$204,0)),"KOD BULUNAMADI"))</f>
        <v/>
      </c>
      <c r="D924" s="15" t="n"/>
      <c r="E924" s="12" t="n"/>
      <c r="F924" s="11" t="n"/>
      <c r="G924" s="16">
        <f>IF(OR(E924="",F924=""),"",E924*F924)</f>
        <v/>
      </c>
      <c r="H924" s="10" t="n"/>
    </row>
    <row r="925">
      <c r="A925" s="13" t="n"/>
      <c r="B925" s="10" t="n"/>
      <c r="C925" s="14">
        <f>IF(B925="","",IFERROR(INDEX('Ürünler'!$B$5:$B$204,MATCH(B925,'Ürünler'!$A$5:$A$204,0)),"KOD BULUNAMADI"))</f>
        <v/>
      </c>
      <c r="D925" s="15" t="n"/>
      <c r="E925" s="12" t="n"/>
      <c r="F925" s="11" t="n"/>
      <c r="G925" s="16">
        <f>IF(OR(E925="",F925=""),"",E925*F925)</f>
        <v/>
      </c>
      <c r="H925" s="10" t="n"/>
    </row>
    <row r="926">
      <c r="A926" s="13" t="n"/>
      <c r="B926" s="10" t="n"/>
      <c r="C926" s="14">
        <f>IF(B926="","",IFERROR(INDEX('Ürünler'!$B$5:$B$204,MATCH(B926,'Ürünler'!$A$5:$A$204,0)),"KOD BULUNAMADI"))</f>
        <v/>
      </c>
      <c r="D926" s="15" t="n"/>
      <c r="E926" s="12" t="n"/>
      <c r="F926" s="11" t="n"/>
      <c r="G926" s="16">
        <f>IF(OR(E926="",F926=""),"",E926*F926)</f>
        <v/>
      </c>
      <c r="H926" s="10" t="n"/>
    </row>
    <row r="927">
      <c r="A927" s="13" t="n"/>
      <c r="B927" s="10" t="n"/>
      <c r="C927" s="14">
        <f>IF(B927="","",IFERROR(INDEX('Ürünler'!$B$5:$B$204,MATCH(B927,'Ürünler'!$A$5:$A$204,0)),"KOD BULUNAMADI"))</f>
        <v/>
      </c>
      <c r="D927" s="15" t="n"/>
      <c r="E927" s="12" t="n"/>
      <c r="F927" s="11" t="n"/>
      <c r="G927" s="16">
        <f>IF(OR(E927="",F927=""),"",E927*F927)</f>
        <v/>
      </c>
      <c r="H927" s="10" t="n"/>
    </row>
    <row r="928">
      <c r="A928" s="13" t="n"/>
      <c r="B928" s="10" t="n"/>
      <c r="C928" s="14">
        <f>IF(B928="","",IFERROR(INDEX('Ürünler'!$B$5:$B$204,MATCH(B928,'Ürünler'!$A$5:$A$204,0)),"KOD BULUNAMADI"))</f>
        <v/>
      </c>
      <c r="D928" s="15" t="n"/>
      <c r="E928" s="12" t="n"/>
      <c r="F928" s="11" t="n"/>
      <c r="G928" s="16">
        <f>IF(OR(E928="",F928=""),"",E928*F928)</f>
        <v/>
      </c>
      <c r="H928" s="10" t="n"/>
    </row>
    <row r="929">
      <c r="A929" s="13" t="n"/>
      <c r="B929" s="10" t="n"/>
      <c r="C929" s="14">
        <f>IF(B929="","",IFERROR(INDEX('Ürünler'!$B$5:$B$204,MATCH(B929,'Ürünler'!$A$5:$A$204,0)),"KOD BULUNAMADI"))</f>
        <v/>
      </c>
      <c r="D929" s="15" t="n"/>
      <c r="E929" s="12" t="n"/>
      <c r="F929" s="11" t="n"/>
      <c r="G929" s="16">
        <f>IF(OR(E929="",F929=""),"",E929*F929)</f>
        <v/>
      </c>
      <c r="H929" s="10" t="n"/>
    </row>
    <row r="930">
      <c r="A930" s="13" t="n"/>
      <c r="B930" s="10" t="n"/>
      <c r="C930" s="14">
        <f>IF(B930="","",IFERROR(INDEX('Ürünler'!$B$5:$B$204,MATCH(B930,'Ürünler'!$A$5:$A$204,0)),"KOD BULUNAMADI"))</f>
        <v/>
      </c>
      <c r="D930" s="15" t="n"/>
      <c r="E930" s="12" t="n"/>
      <c r="F930" s="11" t="n"/>
      <c r="G930" s="16">
        <f>IF(OR(E930="",F930=""),"",E930*F930)</f>
        <v/>
      </c>
      <c r="H930" s="10" t="n"/>
    </row>
    <row r="931">
      <c r="A931" s="13" t="n"/>
      <c r="B931" s="10" t="n"/>
      <c r="C931" s="14">
        <f>IF(B931="","",IFERROR(INDEX('Ürünler'!$B$5:$B$204,MATCH(B931,'Ürünler'!$A$5:$A$204,0)),"KOD BULUNAMADI"))</f>
        <v/>
      </c>
      <c r="D931" s="15" t="n"/>
      <c r="E931" s="12" t="n"/>
      <c r="F931" s="11" t="n"/>
      <c r="G931" s="16">
        <f>IF(OR(E931="",F931=""),"",E931*F931)</f>
        <v/>
      </c>
      <c r="H931" s="10" t="n"/>
    </row>
    <row r="932">
      <c r="A932" s="13" t="n"/>
      <c r="B932" s="10" t="n"/>
      <c r="C932" s="14">
        <f>IF(B932="","",IFERROR(INDEX('Ürünler'!$B$5:$B$204,MATCH(B932,'Ürünler'!$A$5:$A$204,0)),"KOD BULUNAMADI"))</f>
        <v/>
      </c>
      <c r="D932" s="15" t="n"/>
      <c r="E932" s="12" t="n"/>
      <c r="F932" s="11" t="n"/>
      <c r="G932" s="16">
        <f>IF(OR(E932="",F932=""),"",E932*F932)</f>
        <v/>
      </c>
      <c r="H932" s="10" t="n"/>
    </row>
    <row r="933">
      <c r="A933" s="13" t="n"/>
      <c r="B933" s="10" t="n"/>
      <c r="C933" s="14">
        <f>IF(B933="","",IFERROR(INDEX('Ürünler'!$B$5:$B$204,MATCH(B933,'Ürünler'!$A$5:$A$204,0)),"KOD BULUNAMADI"))</f>
        <v/>
      </c>
      <c r="D933" s="15" t="n"/>
      <c r="E933" s="12" t="n"/>
      <c r="F933" s="11" t="n"/>
      <c r="G933" s="16">
        <f>IF(OR(E933="",F933=""),"",E933*F933)</f>
        <v/>
      </c>
      <c r="H933" s="10" t="n"/>
    </row>
    <row r="934">
      <c r="A934" s="13" t="n"/>
      <c r="B934" s="10" t="n"/>
      <c r="C934" s="14">
        <f>IF(B934="","",IFERROR(INDEX('Ürünler'!$B$5:$B$204,MATCH(B934,'Ürünler'!$A$5:$A$204,0)),"KOD BULUNAMADI"))</f>
        <v/>
      </c>
      <c r="D934" s="15" t="n"/>
      <c r="E934" s="12" t="n"/>
      <c r="F934" s="11" t="n"/>
      <c r="G934" s="16">
        <f>IF(OR(E934="",F934=""),"",E934*F934)</f>
        <v/>
      </c>
      <c r="H934" s="10" t="n"/>
    </row>
    <row r="935">
      <c r="A935" s="13" t="n"/>
      <c r="B935" s="10" t="n"/>
      <c r="C935" s="14">
        <f>IF(B935="","",IFERROR(INDEX('Ürünler'!$B$5:$B$204,MATCH(B935,'Ürünler'!$A$5:$A$204,0)),"KOD BULUNAMADI"))</f>
        <v/>
      </c>
      <c r="D935" s="15" t="n"/>
      <c r="E935" s="12" t="n"/>
      <c r="F935" s="11" t="n"/>
      <c r="G935" s="16">
        <f>IF(OR(E935="",F935=""),"",E935*F935)</f>
        <v/>
      </c>
      <c r="H935" s="10" t="n"/>
    </row>
    <row r="936">
      <c r="A936" s="13" t="n"/>
      <c r="B936" s="10" t="n"/>
      <c r="C936" s="14">
        <f>IF(B936="","",IFERROR(INDEX('Ürünler'!$B$5:$B$204,MATCH(B936,'Ürünler'!$A$5:$A$204,0)),"KOD BULUNAMADI"))</f>
        <v/>
      </c>
      <c r="D936" s="15" t="n"/>
      <c r="E936" s="12" t="n"/>
      <c r="F936" s="11" t="n"/>
      <c r="G936" s="16">
        <f>IF(OR(E936="",F936=""),"",E936*F936)</f>
        <v/>
      </c>
      <c r="H936" s="10" t="n"/>
    </row>
    <row r="937">
      <c r="A937" s="13" t="n"/>
      <c r="B937" s="10" t="n"/>
      <c r="C937" s="14">
        <f>IF(B937="","",IFERROR(INDEX('Ürünler'!$B$5:$B$204,MATCH(B937,'Ürünler'!$A$5:$A$204,0)),"KOD BULUNAMADI"))</f>
        <v/>
      </c>
      <c r="D937" s="15" t="n"/>
      <c r="E937" s="12" t="n"/>
      <c r="F937" s="11" t="n"/>
      <c r="G937" s="16">
        <f>IF(OR(E937="",F937=""),"",E937*F937)</f>
        <v/>
      </c>
      <c r="H937" s="10" t="n"/>
    </row>
    <row r="938">
      <c r="A938" s="13" t="n"/>
      <c r="B938" s="10" t="n"/>
      <c r="C938" s="14">
        <f>IF(B938="","",IFERROR(INDEX('Ürünler'!$B$5:$B$204,MATCH(B938,'Ürünler'!$A$5:$A$204,0)),"KOD BULUNAMADI"))</f>
        <v/>
      </c>
      <c r="D938" s="15" t="n"/>
      <c r="E938" s="12" t="n"/>
      <c r="F938" s="11" t="n"/>
      <c r="G938" s="16">
        <f>IF(OR(E938="",F938=""),"",E938*F938)</f>
        <v/>
      </c>
      <c r="H938" s="10" t="n"/>
    </row>
    <row r="939">
      <c r="A939" s="13" t="n"/>
      <c r="B939" s="10" t="n"/>
      <c r="C939" s="14">
        <f>IF(B939="","",IFERROR(INDEX('Ürünler'!$B$5:$B$204,MATCH(B939,'Ürünler'!$A$5:$A$204,0)),"KOD BULUNAMADI"))</f>
        <v/>
      </c>
      <c r="D939" s="15" t="n"/>
      <c r="E939" s="12" t="n"/>
      <c r="F939" s="11" t="n"/>
      <c r="G939" s="16">
        <f>IF(OR(E939="",F939=""),"",E939*F939)</f>
        <v/>
      </c>
      <c r="H939" s="10" t="n"/>
    </row>
    <row r="940">
      <c r="A940" s="13" t="n"/>
      <c r="B940" s="10" t="n"/>
      <c r="C940" s="14">
        <f>IF(B940="","",IFERROR(INDEX('Ürünler'!$B$5:$B$204,MATCH(B940,'Ürünler'!$A$5:$A$204,0)),"KOD BULUNAMADI"))</f>
        <v/>
      </c>
      <c r="D940" s="15" t="n"/>
      <c r="E940" s="12" t="n"/>
      <c r="F940" s="11" t="n"/>
      <c r="G940" s="16">
        <f>IF(OR(E940="",F940=""),"",E940*F940)</f>
        <v/>
      </c>
      <c r="H940" s="10" t="n"/>
    </row>
    <row r="941">
      <c r="A941" s="13" t="n"/>
      <c r="B941" s="10" t="n"/>
      <c r="C941" s="14">
        <f>IF(B941="","",IFERROR(INDEX('Ürünler'!$B$5:$B$204,MATCH(B941,'Ürünler'!$A$5:$A$204,0)),"KOD BULUNAMADI"))</f>
        <v/>
      </c>
      <c r="D941" s="15" t="n"/>
      <c r="E941" s="12" t="n"/>
      <c r="F941" s="11" t="n"/>
      <c r="G941" s="16">
        <f>IF(OR(E941="",F941=""),"",E941*F941)</f>
        <v/>
      </c>
      <c r="H941" s="10" t="n"/>
    </row>
    <row r="942">
      <c r="A942" s="13" t="n"/>
      <c r="B942" s="10" t="n"/>
      <c r="C942" s="14">
        <f>IF(B942="","",IFERROR(INDEX('Ürünler'!$B$5:$B$204,MATCH(B942,'Ürünler'!$A$5:$A$204,0)),"KOD BULUNAMADI"))</f>
        <v/>
      </c>
      <c r="D942" s="15" t="n"/>
      <c r="E942" s="12" t="n"/>
      <c r="F942" s="11" t="n"/>
      <c r="G942" s="16">
        <f>IF(OR(E942="",F942=""),"",E942*F942)</f>
        <v/>
      </c>
      <c r="H942" s="10" t="n"/>
    </row>
    <row r="943">
      <c r="A943" s="13" t="n"/>
      <c r="B943" s="10" t="n"/>
      <c r="C943" s="14">
        <f>IF(B943="","",IFERROR(INDEX('Ürünler'!$B$5:$B$204,MATCH(B943,'Ürünler'!$A$5:$A$204,0)),"KOD BULUNAMADI"))</f>
        <v/>
      </c>
      <c r="D943" s="15" t="n"/>
      <c r="E943" s="12" t="n"/>
      <c r="F943" s="11" t="n"/>
      <c r="G943" s="16">
        <f>IF(OR(E943="",F943=""),"",E943*F943)</f>
        <v/>
      </c>
      <c r="H943" s="10" t="n"/>
    </row>
    <row r="944">
      <c r="A944" s="13" t="n"/>
      <c r="B944" s="10" t="n"/>
      <c r="C944" s="14">
        <f>IF(B944="","",IFERROR(INDEX('Ürünler'!$B$5:$B$204,MATCH(B944,'Ürünler'!$A$5:$A$204,0)),"KOD BULUNAMADI"))</f>
        <v/>
      </c>
      <c r="D944" s="15" t="n"/>
      <c r="E944" s="12" t="n"/>
      <c r="F944" s="11" t="n"/>
      <c r="G944" s="16">
        <f>IF(OR(E944="",F944=""),"",E944*F944)</f>
        <v/>
      </c>
      <c r="H944" s="10" t="n"/>
    </row>
    <row r="945">
      <c r="A945" s="13" t="n"/>
      <c r="B945" s="10" t="n"/>
      <c r="C945" s="14">
        <f>IF(B945="","",IFERROR(INDEX('Ürünler'!$B$5:$B$204,MATCH(B945,'Ürünler'!$A$5:$A$204,0)),"KOD BULUNAMADI"))</f>
        <v/>
      </c>
      <c r="D945" s="15" t="n"/>
      <c r="E945" s="12" t="n"/>
      <c r="F945" s="11" t="n"/>
      <c r="G945" s="16">
        <f>IF(OR(E945="",F945=""),"",E945*F945)</f>
        <v/>
      </c>
      <c r="H945" s="10" t="n"/>
    </row>
    <row r="946">
      <c r="A946" s="13" t="n"/>
      <c r="B946" s="10" t="n"/>
      <c r="C946" s="14">
        <f>IF(B946="","",IFERROR(INDEX('Ürünler'!$B$5:$B$204,MATCH(B946,'Ürünler'!$A$5:$A$204,0)),"KOD BULUNAMADI"))</f>
        <v/>
      </c>
      <c r="D946" s="15" t="n"/>
      <c r="E946" s="12" t="n"/>
      <c r="F946" s="11" t="n"/>
      <c r="G946" s="16">
        <f>IF(OR(E946="",F946=""),"",E946*F946)</f>
        <v/>
      </c>
      <c r="H946" s="10" t="n"/>
    </row>
    <row r="947">
      <c r="A947" s="13" t="n"/>
      <c r="B947" s="10" t="n"/>
      <c r="C947" s="14">
        <f>IF(B947="","",IFERROR(INDEX('Ürünler'!$B$5:$B$204,MATCH(B947,'Ürünler'!$A$5:$A$204,0)),"KOD BULUNAMADI"))</f>
        <v/>
      </c>
      <c r="D947" s="15" t="n"/>
      <c r="E947" s="12" t="n"/>
      <c r="F947" s="11" t="n"/>
      <c r="G947" s="16">
        <f>IF(OR(E947="",F947=""),"",E947*F947)</f>
        <v/>
      </c>
      <c r="H947" s="10" t="n"/>
    </row>
    <row r="948">
      <c r="A948" s="13" t="n"/>
      <c r="B948" s="10" t="n"/>
      <c r="C948" s="14">
        <f>IF(B948="","",IFERROR(INDEX('Ürünler'!$B$5:$B$204,MATCH(B948,'Ürünler'!$A$5:$A$204,0)),"KOD BULUNAMADI"))</f>
        <v/>
      </c>
      <c r="D948" s="15" t="n"/>
      <c r="E948" s="12" t="n"/>
      <c r="F948" s="11" t="n"/>
      <c r="G948" s="16">
        <f>IF(OR(E948="",F948=""),"",E948*F948)</f>
        <v/>
      </c>
      <c r="H948" s="10" t="n"/>
    </row>
    <row r="949">
      <c r="A949" s="13" t="n"/>
      <c r="B949" s="10" t="n"/>
      <c r="C949" s="14">
        <f>IF(B949="","",IFERROR(INDEX('Ürünler'!$B$5:$B$204,MATCH(B949,'Ürünler'!$A$5:$A$204,0)),"KOD BULUNAMADI"))</f>
        <v/>
      </c>
      <c r="D949" s="15" t="n"/>
      <c r="E949" s="12" t="n"/>
      <c r="F949" s="11" t="n"/>
      <c r="G949" s="16">
        <f>IF(OR(E949="",F949=""),"",E949*F949)</f>
        <v/>
      </c>
      <c r="H949" s="10" t="n"/>
    </row>
    <row r="950">
      <c r="A950" s="13" t="n"/>
      <c r="B950" s="10" t="n"/>
      <c r="C950" s="14">
        <f>IF(B950="","",IFERROR(INDEX('Ürünler'!$B$5:$B$204,MATCH(B950,'Ürünler'!$A$5:$A$204,0)),"KOD BULUNAMADI"))</f>
        <v/>
      </c>
      <c r="D950" s="15" t="n"/>
      <c r="E950" s="12" t="n"/>
      <c r="F950" s="11" t="n"/>
      <c r="G950" s="16">
        <f>IF(OR(E950="",F950=""),"",E950*F950)</f>
        <v/>
      </c>
      <c r="H950" s="10" t="n"/>
    </row>
    <row r="951">
      <c r="A951" s="13" t="n"/>
      <c r="B951" s="10" t="n"/>
      <c r="C951" s="14">
        <f>IF(B951="","",IFERROR(INDEX('Ürünler'!$B$5:$B$204,MATCH(B951,'Ürünler'!$A$5:$A$204,0)),"KOD BULUNAMADI"))</f>
        <v/>
      </c>
      <c r="D951" s="15" t="n"/>
      <c r="E951" s="12" t="n"/>
      <c r="F951" s="11" t="n"/>
      <c r="G951" s="16">
        <f>IF(OR(E951="",F951=""),"",E951*F951)</f>
        <v/>
      </c>
      <c r="H951" s="10" t="n"/>
    </row>
    <row r="952">
      <c r="A952" s="13" t="n"/>
      <c r="B952" s="10" t="n"/>
      <c r="C952" s="14">
        <f>IF(B952="","",IFERROR(INDEX('Ürünler'!$B$5:$B$204,MATCH(B952,'Ürünler'!$A$5:$A$204,0)),"KOD BULUNAMADI"))</f>
        <v/>
      </c>
      <c r="D952" s="15" t="n"/>
      <c r="E952" s="12" t="n"/>
      <c r="F952" s="11" t="n"/>
      <c r="G952" s="16">
        <f>IF(OR(E952="",F952=""),"",E952*F952)</f>
        <v/>
      </c>
      <c r="H952" s="10" t="n"/>
    </row>
    <row r="953">
      <c r="A953" s="13" t="n"/>
      <c r="B953" s="10" t="n"/>
      <c r="C953" s="14">
        <f>IF(B953="","",IFERROR(INDEX('Ürünler'!$B$5:$B$204,MATCH(B953,'Ürünler'!$A$5:$A$204,0)),"KOD BULUNAMADI"))</f>
        <v/>
      </c>
      <c r="D953" s="15" t="n"/>
      <c r="E953" s="12" t="n"/>
      <c r="F953" s="11" t="n"/>
      <c r="G953" s="16">
        <f>IF(OR(E953="",F953=""),"",E953*F953)</f>
        <v/>
      </c>
      <c r="H953" s="10" t="n"/>
    </row>
    <row r="954">
      <c r="A954" s="13" t="n"/>
      <c r="B954" s="10" t="n"/>
      <c r="C954" s="14">
        <f>IF(B954="","",IFERROR(INDEX('Ürünler'!$B$5:$B$204,MATCH(B954,'Ürünler'!$A$5:$A$204,0)),"KOD BULUNAMADI"))</f>
        <v/>
      </c>
      <c r="D954" s="15" t="n"/>
      <c r="E954" s="12" t="n"/>
      <c r="F954" s="11" t="n"/>
      <c r="G954" s="16">
        <f>IF(OR(E954="",F954=""),"",E954*F954)</f>
        <v/>
      </c>
      <c r="H954" s="10" t="n"/>
    </row>
    <row r="955">
      <c r="A955" s="13" t="n"/>
      <c r="B955" s="10" t="n"/>
      <c r="C955" s="14">
        <f>IF(B955="","",IFERROR(INDEX('Ürünler'!$B$5:$B$204,MATCH(B955,'Ürünler'!$A$5:$A$204,0)),"KOD BULUNAMADI"))</f>
        <v/>
      </c>
      <c r="D955" s="15" t="n"/>
      <c r="E955" s="12" t="n"/>
      <c r="F955" s="11" t="n"/>
      <c r="G955" s="16">
        <f>IF(OR(E955="",F955=""),"",E955*F955)</f>
        <v/>
      </c>
      <c r="H955" s="10" t="n"/>
    </row>
    <row r="956">
      <c r="A956" s="13" t="n"/>
      <c r="B956" s="10" t="n"/>
      <c r="C956" s="14">
        <f>IF(B956="","",IFERROR(INDEX('Ürünler'!$B$5:$B$204,MATCH(B956,'Ürünler'!$A$5:$A$204,0)),"KOD BULUNAMADI"))</f>
        <v/>
      </c>
      <c r="D956" s="15" t="n"/>
      <c r="E956" s="12" t="n"/>
      <c r="F956" s="11" t="n"/>
      <c r="G956" s="16">
        <f>IF(OR(E956="",F956=""),"",E956*F956)</f>
        <v/>
      </c>
      <c r="H956" s="10" t="n"/>
    </row>
    <row r="957">
      <c r="A957" s="13" t="n"/>
      <c r="B957" s="10" t="n"/>
      <c r="C957" s="14">
        <f>IF(B957="","",IFERROR(INDEX('Ürünler'!$B$5:$B$204,MATCH(B957,'Ürünler'!$A$5:$A$204,0)),"KOD BULUNAMADI"))</f>
        <v/>
      </c>
      <c r="D957" s="15" t="n"/>
      <c r="E957" s="12" t="n"/>
      <c r="F957" s="11" t="n"/>
      <c r="G957" s="16">
        <f>IF(OR(E957="",F957=""),"",E957*F957)</f>
        <v/>
      </c>
      <c r="H957" s="10" t="n"/>
    </row>
    <row r="958">
      <c r="A958" s="13" t="n"/>
      <c r="B958" s="10" t="n"/>
      <c r="C958" s="14">
        <f>IF(B958="","",IFERROR(INDEX('Ürünler'!$B$5:$B$204,MATCH(B958,'Ürünler'!$A$5:$A$204,0)),"KOD BULUNAMADI"))</f>
        <v/>
      </c>
      <c r="D958" s="15" t="n"/>
      <c r="E958" s="12" t="n"/>
      <c r="F958" s="11" t="n"/>
      <c r="G958" s="16">
        <f>IF(OR(E958="",F958=""),"",E958*F958)</f>
        <v/>
      </c>
      <c r="H958" s="10" t="n"/>
    </row>
    <row r="959">
      <c r="A959" s="13" t="n"/>
      <c r="B959" s="10" t="n"/>
      <c r="C959" s="14">
        <f>IF(B959="","",IFERROR(INDEX('Ürünler'!$B$5:$B$204,MATCH(B959,'Ürünler'!$A$5:$A$204,0)),"KOD BULUNAMADI"))</f>
        <v/>
      </c>
      <c r="D959" s="15" t="n"/>
      <c r="E959" s="12" t="n"/>
      <c r="F959" s="11" t="n"/>
      <c r="G959" s="16">
        <f>IF(OR(E959="",F959=""),"",E959*F959)</f>
        <v/>
      </c>
      <c r="H959" s="10" t="n"/>
    </row>
    <row r="960">
      <c r="A960" s="13" t="n"/>
      <c r="B960" s="10" t="n"/>
      <c r="C960" s="14">
        <f>IF(B960="","",IFERROR(INDEX('Ürünler'!$B$5:$B$204,MATCH(B960,'Ürünler'!$A$5:$A$204,0)),"KOD BULUNAMADI"))</f>
        <v/>
      </c>
      <c r="D960" s="15" t="n"/>
      <c r="E960" s="12" t="n"/>
      <c r="F960" s="11" t="n"/>
      <c r="G960" s="16">
        <f>IF(OR(E960="",F960=""),"",E960*F960)</f>
        <v/>
      </c>
      <c r="H960" s="10" t="n"/>
    </row>
    <row r="961">
      <c r="A961" s="13" t="n"/>
      <c r="B961" s="10" t="n"/>
      <c r="C961" s="14">
        <f>IF(B961="","",IFERROR(INDEX('Ürünler'!$B$5:$B$204,MATCH(B961,'Ürünler'!$A$5:$A$204,0)),"KOD BULUNAMADI"))</f>
        <v/>
      </c>
      <c r="D961" s="15" t="n"/>
      <c r="E961" s="12" t="n"/>
      <c r="F961" s="11" t="n"/>
      <c r="G961" s="16">
        <f>IF(OR(E961="",F961=""),"",E961*F961)</f>
        <v/>
      </c>
      <c r="H961" s="10" t="n"/>
    </row>
    <row r="962">
      <c r="A962" s="13" t="n"/>
      <c r="B962" s="10" t="n"/>
      <c r="C962" s="14">
        <f>IF(B962="","",IFERROR(INDEX('Ürünler'!$B$5:$B$204,MATCH(B962,'Ürünler'!$A$5:$A$204,0)),"KOD BULUNAMADI"))</f>
        <v/>
      </c>
      <c r="D962" s="15" t="n"/>
      <c r="E962" s="12" t="n"/>
      <c r="F962" s="11" t="n"/>
      <c r="G962" s="16">
        <f>IF(OR(E962="",F962=""),"",E962*F962)</f>
        <v/>
      </c>
      <c r="H962" s="10" t="n"/>
    </row>
    <row r="963">
      <c r="A963" s="13" t="n"/>
      <c r="B963" s="10" t="n"/>
      <c r="C963" s="14">
        <f>IF(B963="","",IFERROR(INDEX('Ürünler'!$B$5:$B$204,MATCH(B963,'Ürünler'!$A$5:$A$204,0)),"KOD BULUNAMADI"))</f>
        <v/>
      </c>
      <c r="D963" s="15" t="n"/>
      <c r="E963" s="12" t="n"/>
      <c r="F963" s="11" t="n"/>
      <c r="G963" s="16">
        <f>IF(OR(E963="",F963=""),"",E963*F963)</f>
        <v/>
      </c>
      <c r="H963" s="10" t="n"/>
    </row>
    <row r="964">
      <c r="A964" s="13" t="n"/>
      <c r="B964" s="10" t="n"/>
      <c r="C964" s="14">
        <f>IF(B964="","",IFERROR(INDEX('Ürünler'!$B$5:$B$204,MATCH(B964,'Ürünler'!$A$5:$A$204,0)),"KOD BULUNAMADI"))</f>
        <v/>
      </c>
      <c r="D964" s="15" t="n"/>
      <c r="E964" s="12" t="n"/>
      <c r="F964" s="11" t="n"/>
      <c r="G964" s="16">
        <f>IF(OR(E964="",F964=""),"",E964*F964)</f>
        <v/>
      </c>
      <c r="H964" s="10" t="n"/>
    </row>
    <row r="965">
      <c r="A965" s="13" t="n"/>
      <c r="B965" s="10" t="n"/>
      <c r="C965" s="14">
        <f>IF(B965="","",IFERROR(INDEX('Ürünler'!$B$5:$B$204,MATCH(B965,'Ürünler'!$A$5:$A$204,0)),"KOD BULUNAMADI"))</f>
        <v/>
      </c>
      <c r="D965" s="15" t="n"/>
      <c r="E965" s="12" t="n"/>
      <c r="F965" s="11" t="n"/>
      <c r="G965" s="16">
        <f>IF(OR(E965="",F965=""),"",E965*F965)</f>
        <v/>
      </c>
      <c r="H965" s="10" t="n"/>
    </row>
    <row r="966">
      <c r="A966" s="13" t="n"/>
      <c r="B966" s="10" t="n"/>
      <c r="C966" s="14">
        <f>IF(B966="","",IFERROR(INDEX('Ürünler'!$B$5:$B$204,MATCH(B966,'Ürünler'!$A$5:$A$204,0)),"KOD BULUNAMADI"))</f>
        <v/>
      </c>
      <c r="D966" s="15" t="n"/>
      <c r="E966" s="12" t="n"/>
      <c r="F966" s="11" t="n"/>
      <c r="G966" s="16">
        <f>IF(OR(E966="",F966=""),"",E966*F966)</f>
        <v/>
      </c>
      <c r="H966" s="10" t="n"/>
    </row>
    <row r="967">
      <c r="A967" s="13" t="n"/>
      <c r="B967" s="10" t="n"/>
      <c r="C967" s="14">
        <f>IF(B967="","",IFERROR(INDEX('Ürünler'!$B$5:$B$204,MATCH(B967,'Ürünler'!$A$5:$A$204,0)),"KOD BULUNAMADI"))</f>
        <v/>
      </c>
      <c r="D967" s="15" t="n"/>
      <c r="E967" s="12" t="n"/>
      <c r="F967" s="11" t="n"/>
      <c r="G967" s="16">
        <f>IF(OR(E967="",F967=""),"",E967*F967)</f>
        <v/>
      </c>
      <c r="H967" s="10" t="n"/>
    </row>
    <row r="968">
      <c r="A968" s="13" t="n"/>
      <c r="B968" s="10" t="n"/>
      <c r="C968" s="14">
        <f>IF(B968="","",IFERROR(INDEX('Ürünler'!$B$5:$B$204,MATCH(B968,'Ürünler'!$A$5:$A$204,0)),"KOD BULUNAMADI"))</f>
        <v/>
      </c>
      <c r="D968" s="15" t="n"/>
      <c r="E968" s="12" t="n"/>
      <c r="F968" s="11" t="n"/>
      <c r="G968" s="16">
        <f>IF(OR(E968="",F968=""),"",E968*F968)</f>
        <v/>
      </c>
      <c r="H968" s="10" t="n"/>
    </row>
    <row r="969">
      <c r="A969" s="13" t="n"/>
      <c r="B969" s="10" t="n"/>
      <c r="C969" s="14">
        <f>IF(B969="","",IFERROR(INDEX('Ürünler'!$B$5:$B$204,MATCH(B969,'Ürünler'!$A$5:$A$204,0)),"KOD BULUNAMADI"))</f>
        <v/>
      </c>
      <c r="D969" s="15" t="n"/>
      <c r="E969" s="12" t="n"/>
      <c r="F969" s="11" t="n"/>
      <c r="G969" s="16">
        <f>IF(OR(E969="",F969=""),"",E969*F969)</f>
        <v/>
      </c>
      <c r="H969" s="10" t="n"/>
    </row>
    <row r="970">
      <c r="A970" s="13" t="n"/>
      <c r="B970" s="10" t="n"/>
      <c r="C970" s="14">
        <f>IF(B970="","",IFERROR(INDEX('Ürünler'!$B$5:$B$204,MATCH(B970,'Ürünler'!$A$5:$A$204,0)),"KOD BULUNAMADI"))</f>
        <v/>
      </c>
      <c r="D970" s="15" t="n"/>
      <c r="E970" s="12" t="n"/>
      <c r="F970" s="11" t="n"/>
      <c r="G970" s="16">
        <f>IF(OR(E970="",F970=""),"",E970*F970)</f>
        <v/>
      </c>
      <c r="H970" s="10" t="n"/>
    </row>
    <row r="971">
      <c r="A971" s="13" t="n"/>
      <c r="B971" s="10" t="n"/>
      <c r="C971" s="14">
        <f>IF(B971="","",IFERROR(INDEX('Ürünler'!$B$5:$B$204,MATCH(B971,'Ürünler'!$A$5:$A$204,0)),"KOD BULUNAMADI"))</f>
        <v/>
      </c>
      <c r="D971" s="15" t="n"/>
      <c r="E971" s="12" t="n"/>
      <c r="F971" s="11" t="n"/>
      <c r="G971" s="16">
        <f>IF(OR(E971="",F971=""),"",E971*F971)</f>
        <v/>
      </c>
      <c r="H971" s="10" t="n"/>
    </row>
    <row r="972">
      <c r="A972" s="13" t="n"/>
      <c r="B972" s="10" t="n"/>
      <c r="C972" s="14">
        <f>IF(B972="","",IFERROR(INDEX('Ürünler'!$B$5:$B$204,MATCH(B972,'Ürünler'!$A$5:$A$204,0)),"KOD BULUNAMADI"))</f>
        <v/>
      </c>
      <c r="D972" s="15" t="n"/>
      <c r="E972" s="12" t="n"/>
      <c r="F972" s="11" t="n"/>
      <c r="G972" s="16">
        <f>IF(OR(E972="",F972=""),"",E972*F972)</f>
        <v/>
      </c>
      <c r="H972" s="10" t="n"/>
    </row>
    <row r="973">
      <c r="A973" s="13" t="n"/>
      <c r="B973" s="10" t="n"/>
      <c r="C973" s="14">
        <f>IF(B973="","",IFERROR(INDEX('Ürünler'!$B$5:$B$204,MATCH(B973,'Ürünler'!$A$5:$A$204,0)),"KOD BULUNAMADI"))</f>
        <v/>
      </c>
      <c r="D973" s="15" t="n"/>
      <c r="E973" s="12" t="n"/>
      <c r="F973" s="11" t="n"/>
      <c r="G973" s="16">
        <f>IF(OR(E973="",F973=""),"",E973*F973)</f>
        <v/>
      </c>
      <c r="H973" s="10" t="n"/>
    </row>
    <row r="974">
      <c r="A974" s="13" t="n"/>
      <c r="B974" s="10" t="n"/>
      <c r="C974" s="14">
        <f>IF(B974="","",IFERROR(INDEX('Ürünler'!$B$5:$B$204,MATCH(B974,'Ürünler'!$A$5:$A$204,0)),"KOD BULUNAMADI"))</f>
        <v/>
      </c>
      <c r="D974" s="15" t="n"/>
      <c r="E974" s="12" t="n"/>
      <c r="F974" s="11" t="n"/>
      <c r="G974" s="16">
        <f>IF(OR(E974="",F974=""),"",E974*F974)</f>
        <v/>
      </c>
      <c r="H974" s="10" t="n"/>
    </row>
    <row r="975">
      <c r="A975" s="13" t="n"/>
      <c r="B975" s="10" t="n"/>
      <c r="C975" s="14">
        <f>IF(B975="","",IFERROR(INDEX('Ürünler'!$B$5:$B$204,MATCH(B975,'Ürünler'!$A$5:$A$204,0)),"KOD BULUNAMADI"))</f>
        <v/>
      </c>
      <c r="D975" s="15" t="n"/>
      <c r="E975" s="12" t="n"/>
      <c r="F975" s="11" t="n"/>
      <c r="G975" s="16">
        <f>IF(OR(E975="",F975=""),"",E975*F975)</f>
        <v/>
      </c>
      <c r="H975" s="10" t="n"/>
    </row>
    <row r="976">
      <c r="A976" s="13" t="n"/>
      <c r="B976" s="10" t="n"/>
      <c r="C976" s="14">
        <f>IF(B976="","",IFERROR(INDEX('Ürünler'!$B$5:$B$204,MATCH(B976,'Ürünler'!$A$5:$A$204,0)),"KOD BULUNAMADI"))</f>
        <v/>
      </c>
      <c r="D976" s="15" t="n"/>
      <c r="E976" s="12" t="n"/>
      <c r="F976" s="11" t="n"/>
      <c r="G976" s="16">
        <f>IF(OR(E976="",F976=""),"",E976*F976)</f>
        <v/>
      </c>
      <c r="H976" s="10" t="n"/>
    </row>
    <row r="977">
      <c r="A977" s="13" t="n"/>
      <c r="B977" s="10" t="n"/>
      <c r="C977" s="14">
        <f>IF(B977="","",IFERROR(INDEX('Ürünler'!$B$5:$B$204,MATCH(B977,'Ürünler'!$A$5:$A$204,0)),"KOD BULUNAMADI"))</f>
        <v/>
      </c>
      <c r="D977" s="15" t="n"/>
      <c r="E977" s="12" t="n"/>
      <c r="F977" s="11" t="n"/>
      <c r="G977" s="16">
        <f>IF(OR(E977="",F977=""),"",E977*F977)</f>
        <v/>
      </c>
      <c r="H977" s="10" t="n"/>
    </row>
    <row r="978">
      <c r="A978" s="13" t="n"/>
      <c r="B978" s="10" t="n"/>
      <c r="C978" s="14">
        <f>IF(B978="","",IFERROR(INDEX('Ürünler'!$B$5:$B$204,MATCH(B978,'Ürünler'!$A$5:$A$204,0)),"KOD BULUNAMADI"))</f>
        <v/>
      </c>
      <c r="D978" s="15" t="n"/>
      <c r="E978" s="12" t="n"/>
      <c r="F978" s="11" t="n"/>
      <c r="G978" s="16">
        <f>IF(OR(E978="",F978=""),"",E978*F978)</f>
        <v/>
      </c>
      <c r="H978" s="10" t="n"/>
    </row>
    <row r="979">
      <c r="A979" s="13" t="n"/>
      <c r="B979" s="10" t="n"/>
      <c r="C979" s="14">
        <f>IF(B979="","",IFERROR(INDEX('Ürünler'!$B$5:$B$204,MATCH(B979,'Ürünler'!$A$5:$A$204,0)),"KOD BULUNAMADI"))</f>
        <v/>
      </c>
      <c r="D979" s="15" t="n"/>
      <c r="E979" s="12" t="n"/>
      <c r="F979" s="11" t="n"/>
      <c r="G979" s="16">
        <f>IF(OR(E979="",F979=""),"",E979*F979)</f>
        <v/>
      </c>
      <c r="H979" s="10" t="n"/>
    </row>
    <row r="980">
      <c r="A980" s="13" t="n"/>
      <c r="B980" s="10" t="n"/>
      <c r="C980" s="14">
        <f>IF(B980="","",IFERROR(INDEX('Ürünler'!$B$5:$B$204,MATCH(B980,'Ürünler'!$A$5:$A$204,0)),"KOD BULUNAMADI"))</f>
        <v/>
      </c>
      <c r="D980" s="15" t="n"/>
      <c r="E980" s="12" t="n"/>
      <c r="F980" s="11" t="n"/>
      <c r="G980" s="16">
        <f>IF(OR(E980="",F980=""),"",E980*F980)</f>
        <v/>
      </c>
      <c r="H980" s="10" t="n"/>
    </row>
    <row r="981">
      <c r="A981" s="13" t="n"/>
      <c r="B981" s="10" t="n"/>
      <c r="C981" s="14">
        <f>IF(B981="","",IFERROR(INDEX('Ürünler'!$B$5:$B$204,MATCH(B981,'Ürünler'!$A$5:$A$204,0)),"KOD BULUNAMADI"))</f>
        <v/>
      </c>
      <c r="D981" s="15" t="n"/>
      <c r="E981" s="12" t="n"/>
      <c r="F981" s="11" t="n"/>
      <c r="G981" s="16">
        <f>IF(OR(E981="",F981=""),"",E981*F981)</f>
        <v/>
      </c>
      <c r="H981" s="10" t="n"/>
    </row>
    <row r="982">
      <c r="A982" s="13" t="n"/>
      <c r="B982" s="10" t="n"/>
      <c r="C982" s="14">
        <f>IF(B982="","",IFERROR(INDEX('Ürünler'!$B$5:$B$204,MATCH(B982,'Ürünler'!$A$5:$A$204,0)),"KOD BULUNAMADI"))</f>
        <v/>
      </c>
      <c r="D982" s="15" t="n"/>
      <c r="E982" s="12" t="n"/>
      <c r="F982" s="11" t="n"/>
      <c r="G982" s="16">
        <f>IF(OR(E982="",F982=""),"",E982*F982)</f>
        <v/>
      </c>
      <c r="H982" s="10" t="n"/>
    </row>
    <row r="983">
      <c r="A983" s="13" t="n"/>
      <c r="B983" s="10" t="n"/>
      <c r="C983" s="14">
        <f>IF(B983="","",IFERROR(INDEX('Ürünler'!$B$5:$B$204,MATCH(B983,'Ürünler'!$A$5:$A$204,0)),"KOD BULUNAMADI"))</f>
        <v/>
      </c>
      <c r="D983" s="15" t="n"/>
      <c r="E983" s="12" t="n"/>
      <c r="F983" s="11" t="n"/>
      <c r="G983" s="16">
        <f>IF(OR(E983="",F983=""),"",E983*F983)</f>
        <v/>
      </c>
      <c r="H983" s="10" t="n"/>
    </row>
    <row r="984">
      <c r="A984" s="13" t="n"/>
      <c r="B984" s="10" t="n"/>
      <c r="C984" s="14">
        <f>IF(B984="","",IFERROR(INDEX('Ürünler'!$B$5:$B$204,MATCH(B984,'Ürünler'!$A$5:$A$204,0)),"KOD BULUNAMADI"))</f>
        <v/>
      </c>
      <c r="D984" s="15" t="n"/>
      <c r="E984" s="12" t="n"/>
      <c r="F984" s="11" t="n"/>
      <c r="G984" s="16">
        <f>IF(OR(E984="",F984=""),"",E984*F984)</f>
        <v/>
      </c>
      <c r="H984" s="10" t="n"/>
    </row>
    <row r="985">
      <c r="A985" s="13" t="n"/>
      <c r="B985" s="10" t="n"/>
      <c r="C985" s="14">
        <f>IF(B985="","",IFERROR(INDEX('Ürünler'!$B$5:$B$204,MATCH(B985,'Ürünler'!$A$5:$A$204,0)),"KOD BULUNAMADI"))</f>
        <v/>
      </c>
      <c r="D985" s="15" t="n"/>
      <c r="E985" s="12" t="n"/>
      <c r="F985" s="11" t="n"/>
      <c r="G985" s="16">
        <f>IF(OR(E985="",F985=""),"",E985*F985)</f>
        <v/>
      </c>
      <c r="H985" s="10" t="n"/>
    </row>
    <row r="986">
      <c r="A986" s="13" t="n"/>
      <c r="B986" s="10" t="n"/>
      <c r="C986" s="14">
        <f>IF(B986="","",IFERROR(INDEX('Ürünler'!$B$5:$B$204,MATCH(B986,'Ürünler'!$A$5:$A$204,0)),"KOD BULUNAMADI"))</f>
        <v/>
      </c>
      <c r="D986" s="15" t="n"/>
      <c r="E986" s="12" t="n"/>
      <c r="F986" s="11" t="n"/>
      <c r="G986" s="16">
        <f>IF(OR(E986="",F986=""),"",E986*F986)</f>
        <v/>
      </c>
      <c r="H986" s="10" t="n"/>
    </row>
    <row r="987">
      <c r="A987" s="13" t="n"/>
      <c r="B987" s="10" t="n"/>
      <c r="C987" s="14">
        <f>IF(B987="","",IFERROR(INDEX('Ürünler'!$B$5:$B$204,MATCH(B987,'Ürünler'!$A$5:$A$204,0)),"KOD BULUNAMADI"))</f>
        <v/>
      </c>
      <c r="D987" s="15" t="n"/>
      <c r="E987" s="12" t="n"/>
      <c r="F987" s="11" t="n"/>
      <c r="G987" s="16">
        <f>IF(OR(E987="",F987=""),"",E987*F987)</f>
        <v/>
      </c>
      <c r="H987" s="10" t="n"/>
    </row>
    <row r="988">
      <c r="A988" s="13" t="n"/>
      <c r="B988" s="10" t="n"/>
      <c r="C988" s="14">
        <f>IF(B988="","",IFERROR(INDEX('Ürünler'!$B$5:$B$204,MATCH(B988,'Ürünler'!$A$5:$A$204,0)),"KOD BULUNAMADI"))</f>
        <v/>
      </c>
      <c r="D988" s="15" t="n"/>
      <c r="E988" s="12" t="n"/>
      <c r="F988" s="11" t="n"/>
      <c r="G988" s="16">
        <f>IF(OR(E988="",F988=""),"",E988*F988)</f>
        <v/>
      </c>
      <c r="H988" s="10" t="n"/>
    </row>
    <row r="989">
      <c r="A989" s="13" t="n"/>
      <c r="B989" s="10" t="n"/>
      <c r="C989" s="14">
        <f>IF(B989="","",IFERROR(INDEX('Ürünler'!$B$5:$B$204,MATCH(B989,'Ürünler'!$A$5:$A$204,0)),"KOD BULUNAMADI"))</f>
        <v/>
      </c>
      <c r="D989" s="15" t="n"/>
      <c r="E989" s="12" t="n"/>
      <c r="F989" s="11" t="n"/>
      <c r="G989" s="16">
        <f>IF(OR(E989="",F989=""),"",E989*F989)</f>
        <v/>
      </c>
      <c r="H989" s="10" t="n"/>
    </row>
    <row r="990">
      <c r="A990" s="13" t="n"/>
      <c r="B990" s="10" t="n"/>
      <c r="C990" s="14">
        <f>IF(B990="","",IFERROR(INDEX('Ürünler'!$B$5:$B$204,MATCH(B990,'Ürünler'!$A$5:$A$204,0)),"KOD BULUNAMADI"))</f>
        <v/>
      </c>
      <c r="D990" s="15" t="n"/>
      <c r="E990" s="12" t="n"/>
      <c r="F990" s="11" t="n"/>
      <c r="G990" s="16">
        <f>IF(OR(E990="",F990=""),"",E990*F990)</f>
        <v/>
      </c>
      <c r="H990" s="10" t="n"/>
    </row>
    <row r="991">
      <c r="A991" s="13" t="n"/>
      <c r="B991" s="10" t="n"/>
      <c r="C991" s="14">
        <f>IF(B991="","",IFERROR(INDEX('Ürünler'!$B$5:$B$204,MATCH(B991,'Ürünler'!$A$5:$A$204,0)),"KOD BULUNAMADI"))</f>
        <v/>
      </c>
      <c r="D991" s="15" t="n"/>
      <c r="E991" s="12" t="n"/>
      <c r="F991" s="11" t="n"/>
      <c r="G991" s="16">
        <f>IF(OR(E991="",F991=""),"",E991*F991)</f>
        <v/>
      </c>
      <c r="H991" s="10" t="n"/>
    </row>
    <row r="992">
      <c r="A992" s="13" t="n"/>
      <c r="B992" s="10" t="n"/>
      <c r="C992" s="14">
        <f>IF(B992="","",IFERROR(INDEX('Ürünler'!$B$5:$B$204,MATCH(B992,'Ürünler'!$A$5:$A$204,0)),"KOD BULUNAMADI"))</f>
        <v/>
      </c>
      <c r="D992" s="15" t="n"/>
      <c r="E992" s="12" t="n"/>
      <c r="F992" s="11" t="n"/>
      <c r="G992" s="16">
        <f>IF(OR(E992="",F992=""),"",E992*F992)</f>
        <v/>
      </c>
      <c r="H992" s="10" t="n"/>
    </row>
    <row r="993">
      <c r="A993" s="13" t="n"/>
      <c r="B993" s="10" t="n"/>
      <c r="C993" s="14">
        <f>IF(B993="","",IFERROR(INDEX('Ürünler'!$B$5:$B$204,MATCH(B993,'Ürünler'!$A$5:$A$204,0)),"KOD BULUNAMADI"))</f>
        <v/>
      </c>
      <c r="D993" s="15" t="n"/>
      <c r="E993" s="12" t="n"/>
      <c r="F993" s="11" t="n"/>
      <c r="G993" s="16">
        <f>IF(OR(E993="",F993=""),"",E993*F993)</f>
        <v/>
      </c>
      <c r="H993" s="10" t="n"/>
    </row>
    <row r="994">
      <c r="A994" s="13" t="n"/>
      <c r="B994" s="10" t="n"/>
      <c r="C994" s="14">
        <f>IF(B994="","",IFERROR(INDEX('Ürünler'!$B$5:$B$204,MATCH(B994,'Ürünler'!$A$5:$A$204,0)),"KOD BULUNAMADI"))</f>
        <v/>
      </c>
      <c r="D994" s="15" t="n"/>
      <c r="E994" s="12" t="n"/>
      <c r="F994" s="11" t="n"/>
      <c r="G994" s="16">
        <f>IF(OR(E994="",F994=""),"",E994*F994)</f>
        <v/>
      </c>
      <c r="H994" s="10" t="n"/>
    </row>
    <row r="995">
      <c r="A995" s="13" t="n"/>
      <c r="B995" s="10" t="n"/>
      <c r="C995" s="14">
        <f>IF(B995="","",IFERROR(INDEX('Ürünler'!$B$5:$B$204,MATCH(B995,'Ürünler'!$A$5:$A$204,0)),"KOD BULUNAMADI"))</f>
        <v/>
      </c>
      <c r="D995" s="15" t="n"/>
      <c r="E995" s="12" t="n"/>
      <c r="F995" s="11" t="n"/>
      <c r="G995" s="16">
        <f>IF(OR(E995="",F995=""),"",E995*F995)</f>
        <v/>
      </c>
      <c r="H995" s="10" t="n"/>
    </row>
    <row r="996">
      <c r="A996" s="13" t="n"/>
      <c r="B996" s="10" t="n"/>
      <c r="C996" s="14">
        <f>IF(B996="","",IFERROR(INDEX('Ürünler'!$B$5:$B$204,MATCH(B996,'Ürünler'!$A$5:$A$204,0)),"KOD BULUNAMADI"))</f>
        <v/>
      </c>
      <c r="D996" s="15" t="n"/>
      <c r="E996" s="12" t="n"/>
      <c r="F996" s="11" t="n"/>
      <c r="G996" s="16">
        <f>IF(OR(E996="",F996=""),"",E996*F996)</f>
        <v/>
      </c>
      <c r="H996" s="10" t="n"/>
    </row>
    <row r="997">
      <c r="A997" s="13" t="n"/>
      <c r="B997" s="10" t="n"/>
      <c r="C997" s="14">
        <f>IF(B997="","",IFERROR(INDEX('Ürünler'!$B$5:$B$204,MATCH(B997,'Ürünler'!$A$5:$A$204,0)),"KOD BULUNAMADI"))</f>
        <v/>
      </c>
      <c r="D997" s="15" t="n"/>
      <c r="E997" s="12" t="n"/>
      <c r="F997" s="11" t="n"/>
      <c r="G997" s="16">
        <f>IF(OR(E997="",F997=""),"",E997*F997)</f>
        <v/>
      </c>
      <c r="H997" s="10" t="n"/>
    </row>
    <row r="998">
      <c r="A998" s="13" t="n"/>
      <c r="B998" s="10" t="n"/>
      <c r="C998" s="14">
        <f>IF(B998="","",IFERROR(INDEX('Ürünler'!$B$5:$B$204,MATCH(B998,'Ürünler'!$A$5:$A$204,0)),"KOD BULUNAMADI"))</f>
        <v/>
      </c>
      <c r="D998" s="15" t="n"/>
      <c r="E998" s="12" t="n"/>
      <c r="F998" s="11" t="n"/>
      <c r="G998" s="16">
        <f>IF(OR(E998="",F998=""),"",E998*F998)</f>
        <v/>
      </c>
      <c r="H998" s="10" t="n"/>
    </row>
    <row r="999">
      <c r="A999" s="13" t="n"/>
      <c r="B999" s="10" t="n"/>
      <c r="C999" s="14">
        <f>IF(B999="","",IFERROR(INDEX('Ürünler'!$B$5:$B$204,MATCH(B999,'Ürünler'!$A$5:$A$204,0)),"KOD BULUNAMADI"))</f>
        <v/>
      </c>
      <c r="D999" s="15" t="n"/>
      <c r="E999" s="12" t="n"/>
      <c r="F999" s="11" t="n"/>
      <c r="G999" s="16">
        <f>IF(OR(E999="",F999=""),"",E999*F999)</f>
        <v/>
      </c>
      <c r="H999" s="10" t="n"/>
    </row>
    <row r="1000">
      <c r="A1000" s="13" t="n"/>
      <c r="B1000" s="10" t="n"/>
      <c r="C1000" s="14">
        <f>IF(B1000="","",IFERROR(INDEX('Ürünler'!$B$5:$B$204,MATCH(B1000,'Ürünler'!$A$5:$A$204,0)),"KOD BULUNAMADI"))</f>
        <v/>
      </c>
      <c r="D1000" s="15" t="n"/>
      <c r="E1000" s="12" t="n"/>
      <c r="F1000" s="11" t="n"/>
      <c r="G1000" s="16">
        <f>IF(OR(E1000="",F1000=""),"",E1000*F1000)</f>
        <v/>
      </c>
      <c r="H1000" s="10" t="n"/>
    </row>
    <row r="1001">
      <c r="A1001" s="13" t="n"/>
      <c r="B1001" s="10" t="n"/>
      <c r="C1001" s="14">
        <f>IF(B1001="","",IFERROR(INDEX('Ürünler'!$B$5:$B$204,MATCH(B1001,'Ürünler'!$A$5:$A$204,0)),"KOD BULUNAMADI"))</f>
        <v/>
      </c>
      <c r="D1001" s="15" t="n"/>
      <c r="E1001" s="12" t="n"/>
      <c r="F1001" s="11" t="n"/>
      <c r="G1001" s="16">
        <f>IF(OR(E1001="",F1001=""),"",E1001*F1001)</f>
        <v/>
      </c>
      <c r="H1001" s="10" t="n"/>
    </row>
    <row r="1002">
      <c r="A1002" s="13" t="n"/>
      <c r="B1002" s="10" t="n"/>
      <c r="C1002" s="14">
        <f>IF(B1002="","",IFERROR(INDEX('Ürünler'!$B$5:$B$204,MATCH(B1002,'Ürünler'!$A$5:$A$204,0)),"KOD BULUNAMADI"))</f>
        <v/>
      </c>
      <c r="D1002" s="15" t="n"/>
      <c r="E1002" s="12" t="n"/>
      <c r="F1002" s="11" t="n"/>
      <c r="G1002" s="16">
        <f>IF(OR(E1002="",F1002=""),"",E1002*F1002)</f>
        <v/>
      </c>
      <c r="H1002" s="10" t="n"/>
    </row>
    <row r="1003">
      <c r="A1003" s="13" t="n"/>
      <c r="B1003" s="10" t="n"/>
      <c r="C1003" s="14">
        <f>IF(B1003="","",IFERROR(INDEX('Ürünler'!$B$5:$B$204,MATCH(B1003,'Ürünler'!$A$5:$A$204,0)),"KOD BULUNAMADI"))</f>
        <v/>
      </c>
      <c r="D1003" s="15" t="n"/>
      <c r="E1003" s="12" t="n"/>
      <c r="F1003" s="11" t="n"/>
      <c r="G1003" s="16">
        <f>IF(OR(E1003="",F1003=""),"",E1003*F1003)</f>
        <v/>
      </c>
      <c r="H1003" s="10" t="n"/>
    </row>
    <row r="1004">
      <c r="A1004" s="13" t="n"/>
      <c r="B1004" s="10" t="n"/>
      <c r="C1004" s="14">
        <f>IF(B1004="","",IFERROR(INDEX('Ürünler'!$B$5:$B$204,MATCH(B1004,'Ürünler'!$A$5:$A$204,0)),"KOD BULUNAMADI"))</f>
        <v/>
      </c>
      <c r="D1004" s="15" t="n"/>
      <c r="E1004" s="12" t="n"/>
      <c r="F1004" s="11" t="n"/>
      <c r="G1004" s="16">
        <f>IF(OR(E1004="",F1004=""),"",E1004*F1004)</f>
        <v/>
      </c>
      <c r="H1004" s="10" t="n"/>
    </row>
  </sheetData>
  <mergeCells count="2">
    <mergeCell ref="A2:H2"/>
    <mergeCell ref="A1:H1"/>
  </mergeCells>
  <conditionalFormatting sqref="D5:D1004">
    <cfRule type="expression" priority="1" dxfId="0">
      <formula>$D5="Giriş"</formula>
    </cfRule>
    <cfRule type="expression" priority="2" dxfId="1">
      <formula>$D5="Çıkış"</formula>
    </cfRule>
  </conditionalFormatting>
  <dataValidations count="4">
    <dataValidation sqref="B5:B1004" showDropDown="0" showInputMessage="0" showErrorMessage="0" allowBlank="1" error="Bu kod Ürünler sekmesinde yok. Önce ürünü ekleyin." type="list">
      <formula1>='Ürünler'!$A$5:$A$204</formula1>
    </dataValidation>
    <dataValidation sqref="D5:D1004" showDropDown="0" showInputMessage="0" showErrorMessage="0" allowBlank="1" error="Giriş ya da Çıkış seçin." type="list">
      <formula1>"Giriş,Çıkış"</formula1>
    </dataValidation>
    <dataValidation sqref="E5:E1004" showDropDown="0" showInputMessage="0" showErrorMessage="0" allowBlank="1" error="Miktar sıfırdan büyük olmalı. Çıkış için Hareket Tipi'ni Çıkış seçin." type="decimal" operator="greaterThan">
      <formula1>0</formula1>
    </dataValidation>
    <dataValidation sqref="A5:A1004" showDropDown="0" showInputMessage="0" showErrorMessage="0" allowBlank="1" error="Geçerli bir tarih girin (örnek: 24.09.2026).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N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10" customWidth="1" min="4" max="4"/>
    <col width="12" customWidth="1" min="5" max="5"/>
    <col width="12" customWidth="1" min="6" max="6"/>
    <col width="12" customWidth="1" min="7" max="7"/>
    <col width="13" customWidth="1" min="8" max="8"/>
    <col width="13" customWidth="1" min="9" max="9"/>
    <col width="16" customWidth="1" min="10" max="10"/>
    <col width="13" customWidth="1" min="11" max="11"/>
    <col hidden="1" width="6" customWidth="1" min="12" max="12"/>
    <col hidden="1" width="6" customWidth="1" min="13" max="13"/>
    <col hidden="1" width="6" customWidth="1" min="14" max="14"/>
  </cols>
  <sheetData>
    <row r="1" ht="34" customHeight="1">
      <c r="A1" s="7" t="inlineStr">
        <is>
          <t>Stok Durumu</t>
        </is>
      </c>
    </row>
    <row r="2" ht="20" customHeight="1">
      <c r="A2" s="8" t="inlineStr">
        <is>
          <t>Tamamı formül — dokunmayın. Mevcut stok = açılış + giriş − çıkış. Stok değeri alış fiyatı üzerinden hesaplanır.</t>
        </is>
      </c>
    </row>
    <row r="4" ht="32" customHeight="1">
      <c r="A4" s="9" t="inlineStr">
        <is>
          <t>Ürün Kodu</t>
        </is>
      </c>
      <c r="B4" s="9" t="inlineStr">
        <is>
          <t>Ürün Adı</t>
        </is>
      </c>
      <c r="C4" s="9" t="inlineStr">
        <is>
          <t>Kategori</t>
        </is>
      </c>
      <c r="D4" s="9" t="inlineStr">
        <is>
          <t>Birim</t>
        </is>
      </c>
      <c r="E4" s="9" t="inlineStr">
        <is>
          <t>Açılış Stoku</t>
        </is>
      </c>
      <c r="F4" s="9" t="inlineStr">
        <is>
          <t>Toplam Giriş</t>
        </is>
      </c>
      <c r="G4" s="9" t="inlineStr">
        <is>
          <t>Toplam Çıkış</t>
        </is>
      </c>
      <c r="H4" s="9" t="inlineStr">
        <is>
          <t>Mevcut Stok</t>
        </is>
      </c>
      <c r="I4" s="9" t="inlineStr">
        <is>
          <t>Minimum Stok</t>
        </is>
      </c>
      <c r="J4" s="9" t="inlineStr">
        <is>
          <t>Stok Değeri (₺)</t>
        </is>
      </c>
      <c r="K4" s="9" t="inlineStr">
        <is>
          <t>Durum</t>
        </is>
      </c>
      <c r="L4" s="9" t="inlineStr">
        <is>
          <t>yrd: kritik sıra</t>
        </is>
      </c>
      <c r="M4" s="9" t="inlineStr">
        <is>
          <t>yrd: satış tutarı</t>
        </is>
      </c>
      <c r="N4" s="9" t="inlineStr">
        <is>
          <t>yrd: sıralama</t>
        </is>
      </c>
    </row>
    <row r="5">
      <c r="A5" s="14">
        <f>IF('Ürünler'!A5="","",'Ürünler'!A5)</f>
        <v/>
      </c>
      <c r="B5" s="14">
        <f>IF($A5="","",'Ürünler'!B5)</f>
        <v/>
      </c>
      <c r="C5" s="14">
        <f>IF($A5="","",'Ürünler'!C5)</f>
        <v/>
      </c>
      <c r="D5" s="17">
        <f>IF($A5="","",'Ürünler'!D5)</f>
        <v/>
      </c>
      <c r="E5" s="18">
        <f>IF($A5="","",N('Ürünler'!H5))</f>
        <v/>
      </c>
      <c r="F5" s="18">
        <f>IF($A5="","",SUMIFS('Hareketler'!$E$5:$E$1004,'Hareketler'!$B$5:$B$1004,$A5,'Hareketler'!$D$5:$D$1004,"Giriş"))</f>
        <v/>
      </c>
      <c r="G5" s="18">
        <f>IF($A5="","",SUMIFS('Hareketler'!$E$5:$E$1004,'Hareketler'!$B$5:$B$1004,$A5,'Hareketler'!$D$5:$D$1004,"Çıkış"))</f>
        <v/>
      </c>
      <c r="H5" s="19">
        <f>IF($A5="","",E5+F5-G5)</f>
        <v/>
      </c>
      <c r="I5" s="18">
        <f>IF($A5="","",N('Ürünler'!G5))</f>
        <v/>
      </c>
      <c r="J5" s="16">
        <f>IF($A5="","",H5*N('Ürünler'!E5))</f>
        <v/>
      </c>
      <c r="K5" s="20">
        <f>IF($A5="","",IF(H5&lt;=0,"TÜKENDİ",IF(H5&lt;=I5,"KRİTİK","YETERLİ")))</f>
        <v/>
      </c>
      <c r="L5">
        <f>IF(OR($A5="",K5="YETERLİ"),"",COUNTIF($K$5:K5,"TÜKENDİ")+COUNTIF($K$5:K5,"KRİTİK"))</f>
        <v/>
      </c>
      <c r="M5">
        <f>IF($A5="","",SUMIFS('Hareketler'!$G$5:$G$1004,'Hareketler'!$B$5:$B$1004,$A5,'Hareketler'!$D$5:$D$1004,"Çıkış"))</f>
        <v/>
      </c>
      <c r="N5">
        <f>IF($A5="","",M5+ROW()/10000000)</f>
        <v/>
      </c>
    </row>
    <row r="6">
      <c r="A6" s="14">
        <f>IF('Ürünler'!A6="","",'Ürünler'!A6)</f>
        <v/>
      </c>
      <c r="B6" s="14">
        <f>IF($A6="","",'Ürünler'!B6)</f>
        <v/>
      </c>
      <c r="C6" s="14">
        <f>IF($A6="","",'Ürünler'!C6)</f>
        <v/>
      </c>
      <c r="D6" s="17">
        <f>IF($A6="","",'Ürünler'!D6)</f>
        <v/>
      </c>
      <c r="E6" s="18">
        <f>IF($A6="","",N('Ürünler'!H6))</f>
        <v/>
      </c>
      <c r="F6" s="18">
        <f>IF($A6="","",SUMIFS('Hareketler'!$E$5:$E$1004,'Hareketler'!$B$5:$B$1004,$A6,'Hareketler'!$D$5:$D$1004,"Giriş"))</f>
        <v/>
      </c>
      <c r="G6" s="18">
        <f>IF($A6="","",SUMIFS('Hareketler'!$E$5:$E$1004,'Hareketler'!$B$5:$B$1004,$A6,'Hareketler'!$D$5:$D$1004,"Çıkış"))</f>
        <v/>
      </c>
      <c r="H6" s="19">
        <f>IF($A6="","",E6+F6-G6)</f>
        <v/>
      </c>
      <c r="I6" s="18">
        <f>IF($A6="","",N('Ürünler'!G6))</f>
        <v/>
      </c>
      <c r="J6" s="16">
        <f>IF($A6="","",H6*N('Ürünler'!E6))</f>
        <v/>
      </c>
      <c r="K6" s="20">
        <f>IF($A6="","",IF(H6&lt;=0,"TÜKENDİ",IF(H6&lt;=I6,"KRİTİK","YETERLİ")))</f>
        <v/>
      </c>
      <c r="L6">
        <f>IF(OR($A6="",K6="YETERLİ"),"",COUNTIF($K$5:K6,"TÜKENDİ")+COUNTIF($K$5:K6,"KRİTİK"))</f>
        <v/>
      </c>
      <c r="M6">
        <f>IF($A6="","",SUMIFS('Hareketler'!$G$5:$G$1004,'Hareketler'!$B$5:$B$1004,$A6,'Hareketler'!$D$5:$D$1004,"Çıkış"))</f>
        <v/>
      </c>
      <c r="N6">
        <f>IF($A6="","",M6+ROW()/10000000)</f>
        <v/>
      </c>
    </row>
    <row r="7">
      <c r="A7" s="14">
        <f>IF('Ürünler'!A7="","",'Ürünler'!A7)</f>
        <v/>
      </c>
      <c r="B7" s="14">
        <f>IF($A7="","",'Ürünler'!B7)</f>
        <v/>
      </c>
      <c r="C7" s="14">
        <f>IF($A7="","",'Ürünler'!C7)</f>
        <v/>
      </c>
      <c r="D7" s="17">
        <f>IF($A7="","",'Ürünler'!D7)</f>
        <v/>
      </c>
      <c r="E7" s="18">
        <f>IF($A7="","",N('Ürünler'!H7))</f>
        <v/>
      </c>
      <c r="F7" s="18">
        <f>IF($A7="","",SUMIFS('Hareketler'!$E$5:$E$1004,'Hareketler'!$B$5:$B$1004,$A7,'Hareketler'!$D$5:$D$1004,"Giriş"))</f>
        <v/>
      </c>
      <c r="G7" s="18">
        <f>IF($A7="","",SUMIFS('Hareketler'!$E$5:$E$1004,'Hareketler'!$B$5:$B$1004,$A7,'Hareketler'!$D$5:$D$1004,"Çıkış"))</f>
        <v/>
      </c>
      <c r="H7" s="19">
        <f>IF($A7="","",E7+F7-G7)</f>
        <v/>
      </c>
      <c r="I7" s="18">
        <f>IF($A7="","",N('Ürünler'!G7))</f>
        <v/>
      </c>
      <c r="J7" s="16">
        <f>IF($A7="","",H7*N('Ürünler'!E7))</f>
        <v/>
      </c>
      <c r="K7" s="20">
        <f>IF($A7="","",IF(H7&lt;=0,"TÜKENDİ",IF(H7&lt;=I7,"KRİTİK","YETERLİ")))</f>
        <v/>
      </c>
      <c r="L7">
        <f>IF(OR($A7="",K7="YETERLİ"),"",COUNTIF($K$5:K7,"TÜKENDİ")+COUNTIF($K$5:K7,"KRİTİK"))</f>
        <v/>
      </c>
      <c r="M7">
        <f>IF($A7="","",SUMIFS('Hareketler'!$G$5:$G$1004,'Hareketler'!$B$5:$B$1004,$A7,'Hareketler'!$D$5:$D$1004,"Çıkış"))</f>
        <v/>
      </c>
      <c r="N7">
        <f>IF($A7="","",M7+ROW()/10000000)</f>
        <v/>
      </c>
    </row>
    <row r="8">
      <c r="A8" s="14">
        <f>IF('Ürünler'!A8="","",'Ürünler'!A8)</f>
        <v/>
      </c>
      <c r="B8" s="14">
        <f>IF($A8="","",'Ürünler'!B8)</f>
        <v/>
      </c>
      <c r="C8" s="14">
        <f>IF($A8="","",'Ürünler'!C8)</f>
        <v/>
      </c>
      <c r="D8" s="17">
        <f>IF($A8="","",'Ürünler'!D8)</f>
        <v/>
      </c>
      <c r="E8" s="18">
        <f>IF($A8="","",N('Ürünler'!H8))</f>
        <v/>
      </c>
      <c r="F8" s="18">
        <f>IF($A8="","",SUMIFS('Hareketler'!$E$5:$E$1004,'Hareketler'!$B$5:$B$1004,$A8,'Hareketler'!$D$5:$D$1004,"Giriş"))</f>
        <v/>
      </c>
      <c r="G8" s="18">
        <f>IF($A8="","",SUMIFS('Hareketler'!$E$5:$E$1004,'Hareketler'!$B$5:$B$1004,$A8,'Hareketler'!$D$5:$D$1004,"Çıkış"))</f>
        <v/>
      </c>
      <c r="H8" s="19">
        <f>IF($A8="","",E8+F8-G8)</f>
        <v/>
      </c>
      <c r="I8" s="18">
        <f>IF($A8="","",N('Ürünler'!G8))</f>
        <v/>
      </c>
      <c r="J8" s="16">
        <f>IF($A8="","",H8*N('Ürünler'!E8))</f>
        <v/>
      </c>
      <c r="K8" s="20">
        <f>IF($A8="","",IF(H8&lt;=0,"TÜKENDİ",IF(H8&lt;=I8,"KRİTİK","YETERLİ")))</f>
        <v/>
      </c>
      <c r="L8">
        <f>IF(OR($A8="",K8="YETERLİ"),"",COUNTIF($K$5:K8,"TÜKENDİ")+COUNTIF($K$5:K8,"KRİTİK"))</f>
        <v/>
      </c>
      <c r="M8">
        <f>IF($A8="","",SUMIFS('Hareketler'!$G$5:$G$1004,'Hareketler'!$B$5:$B$1004,$A8,'Hareketler'!$D$5:$D$1004,"Çıkış"))</f>
        <v/>
      </c>
      <c r="N8">
        <f>IF($A8="","",M8+ROW()/10000000)</f>
        <v/>
      </c>
    </row>
    <row r="9">
      <c r="A9" s="14">
        <f>IF('Ürünler'!A9="","",'Ürünler'!A9)</f>
        <v/>
      </c>
      <c r="B9" s="14">
        <f>IF($A9="","",'Ürünler'!B9)</f>
        <v/>
      </c>
      <c r="C9" s="14">
        <f>IF($A9="","",'Ürünler'!C9)</f>
        <v/>
      </c>
      <c r="D9" s="17">
        <f>IF($A9="","",'Ürünler'!D9)</f>
        <v/>
      </c>
      <c r="E9" s="18">
        <f>IF($A9="","",N('Ürünler'!H9))</f>
        <v/>
      </c>
      <c r="F9" s="18">
        <f>IF($A9="","",SUMIFS('Hareketler'!$E$5:$E$1004,'Hareketler'!$B$5:$B$1004,$A9,'Hareketler'!$D$5:$D$1004,"Giriş"))</f>
        <v/>
      </c>
      <c r="G9" s="18">
        <f>IF($A9="","",SUMIFS('Hareketler'!$E$5:$E$1004,'Hareketler'!$B$5:$B$1004,$A9,'Hareketler'!$D$5:$D$1004,"Çıkış"))</f>
        <v/>
      </c>
      <c r="H9" s="19">
        <f>IF($A9="","",E9+F9-G9)</f>
        <v/>
      </c>
      <c r="I9" s="18">
        <f>IF($A9="","",N('Ürünler'!G9))</f>
        <v/>
      </c>
      <c r="J9" s="16">
        <f>IF($A9="","",H9*N('Ürünler'!E9))</f>
        <v/>
      </c>
      <c r="K9" s="20">
        <f>IF($A9="","",IF(H9&lt;=0,"TÜKENDİ",IF(H9&lt;=I9,"KRİTİK","YETERLİ")))</f>
        <v/>
      </c>
      <c r="L9">
        <f>IF(OR($A9="",K9="YETERLİ"),"",COUNTIF($K$5:K9,"TÜKENDİ")+COUNTIF($K$5:K9,"KRİTİK"))</f>
        <v/>
      </c>
      <c r="M9">
        <f>IF($A9="","",SUMIFS('Hareketler'!$G$5:$G$1004,'Hareketler'!$B$5:$B$1004,$A9,'Hareketler'!$D$5:$D$1004,"Çıkış"))</f>
        <v/>
      </c>
      <c r="N9">
        <f>IF($A9="","",M9+ROW()/10000000)</f>
        <v/>
      </c>
    </row>
    <row r="10">
      <c r="A10" s="14">
        <f>IF('Ürünler'!A10="","",'Ürünler'!A10)</f>
        <v/>
      </c>
      <c r="B10" s="14">
        <f>IF($A10="","",'Ürünler'!B10)</f>
        <v/>
      </c>
      <c r="C10" s="14">
        <f>IF($A10="","",'Ürünler'!C10)</f>
        <v/>
      </c>
      <c r="D10" s="17">
        <f>IF($A10="","",'Ürünler'!D10)</f>
        <v/>
      </c>
      <c r="E10" s="18">
        <f>IF($A10="","",N('Ürünler'!H10))</f>
        <v/>
      </c>
      <c r="F10" s="18">
        <f>IF($A10="","",SUMIFS('Hareketler'!$E$5:$E$1004,'Hareketler'!$B$5:$B$1004,$A10,'Hareketler'!$D$5:$D$1004,"Giriş"))</f>
        <v/>
      </c>
      <c r="G10" s="18">
        <f>IF($A10="","",SUMIFS('Hareketler'!$E$5:$E$1004,'Hareketler'!$B$5:$B$1004,$A10,'Hareketler'!$D$5:$D$1004,"Çıkış"))</f>
        <v/>
      </c>
      <c r="H10" s="19">
        <f>IF($A10="","",E10+F10-G10)</f>
        <v/>
      </c>
      <c r="I10" s="18">
        <f>IF($A10="","",N('Ürünler'!G10))</f>
        <v/>
      </c>
      <c r="J10" s="16">
        <f>IF($A10="","",H10*N('Ürünler'!E10))</f>
        <v/>
      </c>
      <c r="K10" s="20">
        <f>IF($A10="","",IF(H10&lt;=0,"TÜKENDİ",IF(H10&lt;=I10,"KRİTİK","YETERLİ")))</f>
        <v/>
      </c>
      <c r="L10">
        <f>IF(OR($A10="",K10="YETERLİ"),"",COUNTIF($K$5:K10,"TÜKENDİ")+COUNTIF($K$5:K10,"KRİTİK"))</f>
        <v/>
      </c>
      <c r="M10">
        <f>IF($A10="","",SUMIFS('Hareketler'!$G$5:$G$1004,'Hareketler'!$B$5:$B$1004,$A10,'Hareketler'!$D$5:$D$1004,"Çıkış"))</f>
        <v/>
      </c>
      <c r="N10">
        <f>IF($A10="","",M10+ROW()/10000000)</f>
        <v/>
      </c>
    </row>
    <row r="11">
      <c r="A11" s="14">
        <f>IF('Ürünler'!A11="","",'Ürünler'!A11)</f>
        <v/>
      </c>
      <c r="B11" s="14">
        <f>IF($A11="","",'Ürünler'!B11)</f>
        <v/>
      </c>
      <c r="C11" s="14">
        <f>IF($A11="","",'Ürünler'!C11)</f>
        <v/>
      </c>
      <c r="D11" s="17">
        <f>IF($A11="","",'Ürünler'!D11)</f>
        <v/>
      </c>
      <c r="E11" s="18">
        <f>IF($A11="","",N('Ürünler'!H11))</f>
        <v/>
      </c>
      <c r="F11" s="18">
        <f>IF($A11="","",SUMIFS('Hareketler'!$E$5:$E$1004,'Hareketler'!$B$5:$B$1004,$A11,'Hareketler'!$D$5:$D$1004,"Giriş"))</f>
        <v/>
      </c>
      <c r="G11" s="18">
        <f>IF($A11="","",SUMIFS('Hareketler'!$E$5:$E$1004,'Hareketler'!$B$5:$B$1004,$A11,'Hareketler'!$D$5:$D$1004,"Çıkış"))</f>
        <v/>
      </c>
      <c r="H11" s="19">
        <f>IF($A11="","",E11+F11-G11)</f>
        <v/>
      </c>
      <c r="I11" s="18">
        <f>IF($A11="","",N('Ürünler'!G11))</f>
        <v/>
      </c>
      <c r="J11" s="16">
        <f>IF($A11="","",H11*N('Ürünler'!E11))</f>
        <v/>
      </c>
      <c r="K11" s="20">
        <f>IF($A11="","",IF(H11&lt;=0,"TÜKENDİ",IF(H11&lt;=I11,"KRİTİK","YETERLİ")))</f>
        <v/>
      </c>
      <c r="L11">
        <f>IF(OR($A11="",K11="YETERLİ"),"",COUNTIF($K$5:K11,"TÜKENDİ")+COUNTIF($K$5:K11,"KRİTİK"))</f>
        <v/>
      </c>
      <c r="M11">
        <f>IF($A11="","",SUMIFS('Hareketler'!$G$5:$G$1004,'Hareketler'!$B$5:$B$1004,$A11,'Hareketler'!$D$5:$D$1004,"Çıkış"))</f>
        <v/>
      </c>
      <c r="N11">
        <f>IF($A11="","",M11+ROW()/10000000)</f>
        <v/>
      </c>
    </row>
    <row r="12">
      <c r="A12" s="14">
        <f>IF('Ürünler'!A12="","",'Ürünler'!A12)</f>
        <v/>
      </c>
      <c r="B12" s="14">
        <f>IF($A12="","",'Ürünler'!B12)</f>
        <v/>
      </c>
      <c r="C12" s="14">
        <f>IF($A12="","",'Ürünler'!C12)</f>
        <v/>
      </c>
      <c r="D12" s="17">
        <f>IF($A12="","",'Ürünler'!D12)</f>
        <v/>
      </c>
      <c r="E12" s="18">
        <f>IF($A12="","",N('Ürünler'!H12))</f>
        <v/>
      </c>
      <c r="F12" s="18">
        <f>IF($A12="","",SUMIFS('Hareketler'!$E$5:$E$1004,'Hareketler'!$B$5:$B$1004,$A12,'Hareketler'!$D$5:$D$1004,"Giriş"))</f>
        <v/>
      </c>
      <c r="G12" s="18">
        <f>IF($A12="","",SUMIFS('Hareketler'!$E$5:$E$1004,'Hareketler'!$B$5:$B$1004,$A12,'Hareketler'!$D$5:$D$1004,"Çıkış"))</f>
        <v/>
      </c>
      <c r="H12" s="19">
        <f>IF($A12="","",E12+F12-G12)</f>
        <v/>
      </c>
      <c r="I12" s="18">
        <f>IF($A12="","",N('Ürünler'!G12))</f>
        <v/>
      </c>
      <c r="J12" s="16">
        <f>IF($A12="","",H12*N('Ürünler'!E12))</f>
        <v/>
      </c>
      <c r="K12" s="20">
        <f>IF($A12="","",IF(H12&lt;=0,"TÜKENDİ",IF(H12&lt;=I12,"KRİTİK","YETERLİ")))</f>
        <v/>
      </c>
      <c r="L12">
        <f>IF(OR($A12="",K12="YETERLİ"),"",COUNTIF($K$5:K12,"TÜKENDİ")+COUNTIF($K$5:K12,"KRİTİK"))</f>
        <v/>
      </c>
      <c r="M12">
        <f>IF($A12="","",SUMIFS('Hareketler'!$G$5:$G$1004,'Hareketler'!$B$5:$B$1004,$A12,'Hareketler'!$D$5:$D$1004,"Çıkış"))</f>
        <v/>
      </c>
      <c r="N12">
        <f>IF($A12="","",M12+ROW()/10000000)</f>
        <v/>
      </c>
    </row>
    <row r="13">
      <c r="A13" s="14">
        <f>IF('Ürünler'!A13="","",'Ürünler'!A13)</f>
        <v/>
      </c>
      <c r="B13" s="14">
        <f>IF($A13="","",'Ürünler'!B13)</f>
        <v/>
      </c>
      <c r="C13" s="14">
        <f>IF($A13="","",'Ürünler'!C13)</f>
        <v/>
      </c>
      <c r="D13" s="17">
        <f>IF($A13="","",'Ürünler'!D13)</f>
        <v/>
      </c>
      <c r="E13" s="18">
        <f>IF($A13="","",N('Ürünler'!H13))</f>
        <v/>
      </c>
      <c r="F13" s="18">
        <f>IF($A13="","",SUMIFS('Hareketler'!$E$5:$E$1004,'Hareketler'!$B$5:$B$1004,$A13,'Hareketler'!$D$5:$D$1004,"Giriş"))</f>
        <v/>
      </c>
      <c r="G13" s="18">
        <f>IF($A13="","",SUMIFS('Hareketler'!$E$5:$E$1004,'Hareketler'!$B$5:$B$1004,$A13,'Hareketler'!$D$5:$D$1004,"Çıkış"))</f>
        <v/>
      </c>
      <c r="H13" s="19">
        <f>IF($A13="","",E13+F13-G13)</f>
        <v/>
      </c>
      <c r="I13" s="18">
        <f>IF($A13="","",N('Ürünler'!G13))</f>
        <v/>
      </c>
      <c r="J13" s="16">
        <f>IF($A13="","",H13*N('Ürünler'!E13))</f>
        <v/>
      </c>
      <c r="K13" s="20">
        <f>IF($A13="","",IF(H13&lt;=0,"TÜKENDİ",IF(H13&lt;=I13,"KRİTİK","YETERLİ")))</f>
        <v/>
      </c>
      <c r="L13">
        <f>IF(OR($A13="",K13="YETERLİ"),"",COUNTIF($K$5:K13,"TÜKENDİ")+COUNTIF($K$5:K13,"KRİTİK"))</f>
        <v/>
      </c>
      <c r="M13">
        <f>IF($A13="","",SUMIFS('Hareketler'!$G$5:$G$1004,'Hareketler'!$B$5:$B$1004,$A13,'Hareketler'!$D$5:$D$1004,"Çıkış"))</f>
        <v/>
      </c>
      <c r="N13">
        <f>IF($A13="","",M13+ROW()/10000000)</f>
        <v/>
      </c>
    </row>
    <row r="14">
      <c r="A14" s="14">
        <f>IF('Ürünler'!A14="","",'Ürünler'!A14)</f>
        <v/>
      </c>
      <c r="B14" s="14">
        <f>IF($A14="","",'Ürünler'!B14)</f>
        <v/>
      </c>
      <c r="C14" s="14">
        <f>IF($A14="","",'Ürünler'!C14)</f>
        <v/>
      </c>
      <c r="D14" s="17">
        <f>IF($A14="","",'Ürünler'!D14)</f>
        <v/>
      </c>
      <c r="E14" s="18">
        <f>IF($A14="","",N('Ürünler'!H14))</f>
        <v/>
      </c>
      <c r="F14" s="18">
        <f>IF($A14="","",SUMIFS('Hareketler'!$E$5:$E$1004,'Hareketler'!$B$5:$B$1004,$A14,'Hareketler'!$D$5:$D$1004,"Giriş"))</f>
        <v/>
      </c>
      <c r="G14" s="18">
        <f>IF($A14="","",SUMIFS('Hareketler'!$E$5:$E$1004,'Hareketler'!$B$5:$B$1004,$A14,'Hareketler'!$D$5:$D$1004,"Çıkış"))</f>
        <v/>
      </c>
      <c r="H14" s="19">
        <f>IF($A14="","",E14+F14-G14)</f>
        <v/>
      </c>
      <c r="I14" s="18">
        <f>IF($A14="","",N('Ürünler'!G14))</f>
        <v/>
      </c>
      <c r="J14" s="16">
        <f>IF($A14="","",H14*N('Ürünler'!E14))</f>
        <v/>
      </c>
      <c r="K14" s="20">
        <f>IF($A14="","",IF(H14&lt;=0,"TÜKENDİ",IF(H14&lt;=I14,"KRİTİK","YETERLİ")))</f>
        <v/>
      </c>
      <c r="L14">
        <f>IF(OR($A14="",K14="YETERLİ"),"",COUNTIF($K$5:K14,"TÜKENDİ")+COUNTIF($K$5:K14,"KRİTİK"))</f>
        <v/>
      </c>
      <c r="M14">
        <f>IF($A14="","",SUMIFS('Hareketler'!$G$5:$G$1004,'Hareketler'!$B$5:$B$1004,$A14,'Hareketler'!$D$5:$D$1004,"Çıkış"))</f>
        <v/>
      </c>
      <c r="N14">
        <f>IF($A14="","",M14+ROW()/10000000)</f>
        <v/>
      </c>
    </row>
    <row r="15">
      <c r="A15" s="14">
        <f>IF('Ürünler'!A15="","",'Ürünler'!A15)</f>
        <v/>
      </c>
      <c r="B15" s="14">
        <f>IF($A15="","",'Ürünler'!B15)</f>
        <v/>
      </c>
      <c r="C15" s="14">
        <f>IF($A15="","",'Ürünler'!C15)</f>
        <v/>
      </c>
      <c r="D15" s="17">
        <f>IF($A15="","",'Ürünler'!D15)</f>
        <v/>
      </c>
      <c r="E15" s="18">
        <f>IF($A15="","",N('Ürünler'!H15))</f>
        <v/>
      </c>
      <c r="F15" s="18">
        <f>IF($A15="","",SUMIFS('Hareketler'!$E$5:$E$1004,'Hareketler'!$B$5:$B$1004,$A15,'Hareketler'!$D$5:$D$1004,"Giriş"))</f>
        <v/>
      </c>
      <c r="G15" s="18">
        <f>IF($A15="","",SUMIFS('Hareketler'!$E$5:$E$1004,'Hareketler'!$B$5:$B$1004,$A15,'Hareketler'!$D$5:$D$1004,"Çıkış"))</f>
        <v/>
      </c>
      <c r="H15" s="19">
        <f>IF($A15="","",E15+F15-G15)</f>
        <v/>
      </c>
      <c r="I15" s="18">
        <f>IF($A15="","",N('Ürünler'!G15))</f>
        <v/>
      </c>
      <c r="J15" s="16">
        <f>IF($A15="","",H15*N('Ürünler'!E15))</f>
        <v/>
      </c>
      <c r="K15" s="20">
        <f>IF($A15="","",IF(H15&lt;=0,"TÜKENDİ",IF(H15&lt;=I15,"KRİTİK","YETERLİ")))</f>
        <v/>
      </c>
      <c r="L15">
        <f>IF(OR($A15="",K15="YETERLİ"),"",COUNTIF($K$5:K15,"TÜKENDİ")+COUNTIF($K$5:K15,"KRİTİK"))</f>
        <v/>
      </c>
      <c r="M15">
        <f>IF($A15="","",SUMIFS('Hareketler'!$G$5:$G$1004,'Hareketler'!$B$5:$B$1004,$A15,'Hareketler'!$D$5:$D$1004,"Çıkış"))</f>
        <v/>
      </c>
      <c r="N15">
        <f>IF($A15="","",M15+ROW()/10000000)</f>
        <v/>
      </c>
    </row>
    <row r="16">
      <c r="A16" s="14">
        <f>IF('Ürünler'!A16="","",'Ürünler'!A16)</f>
        <v/>
      </c>
      <c r="B16" s="14">
        <f>IF($A16="","",'Ürünler'!B16)</f>
        <v/>
      </c>
      <c r="C16" s="14">
        <f>IF($A16="","",'Ürünler'!C16)</f>
        <v/>
      </c>
      <c r="D16" s="17">
        <f>IF($A16="","",'Ürünler'!D16)</f>
        <v/>
      </c>
      <c r="E16" s="18">
        <f>IF($A16="","",N('Ürünler'!H16))</f>
        <v/>
      </c>
      <c r="F16" s="18">
        <f>IF($A16="","",SUMIFS('Hareketler'!$E$5:$E$1004,'Hareketler'!$B$5:$B$1004,$A16,'Hareketler'!$D$5:$D$1004,"Giriş"))</f>
        <v/>
      </c>
      <c r="G16" s="18">
        <f>IF($A16="","",SUMIFS('Hareketler'!$E$5:$E$1004,'Hareketler'!$B$5:$B$1004,$A16,'Hareketler'!$D$5:$D$1004,"Çıkış"))</f>
        <v/>
      </c>
      <c r="H16" s="19">
        <f>IF($A16="","",E16+F16-G16)</f>
        <v/>
      </c>
      <c r="I16" s="18">
        <f>IF($A16="","",N('Ürünler'!G16))</f>
        <v/>
      </c>
      <c r="J16" s="16">
        <f>IF($A16="","",H16*N('Ürünler'!E16))</f>
        <v/>
      </c>
      <c r="K16" s="20">
        <f>IF($A16="","",IF(H16&lt;=0,"TÜKENDİ",IF(H16&lt;=I16,"KRİTİK","YETERLİ")))</f>
        <v/>
      </c>
      <c r="L16">
        <f>IF(OR($A16="",K16="YETERLİ"),"",COUNTIF($K$5:K16,"TÜKENDİ")+COUNTIF($K$5:K16,"KRİTİK"))</f>
        <v/>
      </c>
      <c r="M16">
        <f>IF($A16="","",SUMIFS('Hareketler'!$G$5:$G$1004,'Hareketler'!$B$5:$B$1004,$A16,'Hareketler'!$D$5:$D$1004,"Çıkış"))</f>
        <v/>
      </c>
      <c r="N16">
        <f>IF($A16="","",M16+ROW()/10000000)</f>
        <v/>
      </c>
    </row>
    <row r="17">
      <c r="A17" s="14">
        <f>IF('Ürünler'!A17="","",'Ürünler'!A17)</f>
        <v/>
      </c>
      <c r="B17" s="14">
        <f>IF($A17="","",'Ürünler'!B17)</f>
        <v/>
      </c>
      <c r="C17" s="14">
        <f>IF($A17="","",'Ürünler'!C17)</f>
        <v/>
      </c>
      <c r="D17" s="17">
        <f>IF($A17="","",'Ürünler'!D17)</f>
        <v/>
      </c>
      <c r="E17" s="18">
        <f>IF($A17="","",N('Ürünler'!H17))</f>
        <v/>
      </c>
      <c r="F17" s="18">
        <f>IF($A17="","",SUMIFS('Hareketler'!$E$5:$E$1004,'Hareketler'!$B$5:$B$1004,$A17,'Hareketler'!$D$5:$D$1004,"Giriş"))</f>
        <v/>
      </c>
      <c r="G17" s="18">
        <f>IF($A17="","",SUMIFS('Hareketler'!$E$5:$E$1004,'Hareketler'!$B$5:$B$1004,$A17,'Hareketler'!$D$5:$D$1004,"Çıkış"))</f>
        <v/>
      </c>
      <c r="H17" s="19">
        <f>IF($A17="","",E17+F17-G17)</f>
        <v/>
      </c>
      <c r="I17" s="18">
        <f>IF($A17="","",N('Ürünler'!G17))</f>
        <v/>
      </c>
      <c r="J17" s="16">
        <f>IF($A17="","",H17*N('Ürünler'!E17))</f>
        <v/>
      </c>
      <c r="K17" s="20">
        <f>IF($A17="","",IF(H17&lt;=0,"TÜKENDİ",IF(H17&lt;=I17,"KRİTİK","YETERLİ")))</f>
        <v/>
      </c>
      <c r="L17">
        <f>IF(OR($A17="",K17="YETERLİ"),"",COUNTIF($K$5:K17,"TÜKENDİ")+COUNTIF($K$5:K17,"KRİTİK"))</f>
        <v/>
      </c>
      <c r="M17">
        <f>IF($A17="","",SUMIFS('Hareketler'!$G$5:$G$1004,'Hareketler'!$B$5:$B$1004,$A17,'Hareketler'!$D$5:$D$1004,"Çıkış"))</f>
        <v/>
      </c>
      <c r="N17">
        <f>IF($A17="","",M17+ROW()/10000000)</f>
        <v/>
      </c>
    </row>
    <row r="18">
      <c r="A18" s="14">
        <f>IF('Ürünler'!A18="","",'Ürünler'!A18)</f>
        <v/>
      </c>
      <c r="B18" s="14">
        <f>IF($A18="","",'Ürünler'!B18)</f>
        <v/>
      </c>
      <c r="C18" s="14">
        <f>IF($A18="","",'Ürünler'!C18)</f>
        <v/>
      </c>
      <c r="D18" s="17">
        <f>IF($A18="","",'Ürünler'!D18)</f>
        <v/>
      </c>
      <c r="E18" s="18">
        <f>IF($A18="","",N('Ürünler'!H18))</f>
        <v/>
      </c>
      <c r="F18" s="18">
        <f>IF($A18="","",SUMIFS('Hareketler'!$E$5:$E$1004,'Hareketler'!$B$5:$B$1004,$A18,'Hareketler'!$D$5:$D$1004,"Giriş"))</f>
        <v/>
      </c>
      <c r="G18" s="18">
        <f>IF($A18="","",SUMIFS('Hareketler'!$E$5:$E$1004,'Hareketler'!$B$5:$B$1004,$A18,'Hareketler'!$D$5:$D$1004,"Çıkış"))</f>
        <v/>
      </c>
      <c r="H18" s="19">
        <f>IF($A18="","",E18+F18-G18)</f>
        <v/>
      </c>
      <c r="I18" s="18">
        <f>IF($A18="","",N('Ürünler'!G18))</f>
        <v/>
      </c>
      <c r="J18" s="16">
        <f>IF($A18="","",H18*N('Ürünler'!E18))</f>
        <v/>
      </c>
      <c r="K18" s="20">
        <f>IF($A18="","",IF(H18&lt;=0,"TÜKENDİ",IF(H18&lt;=I18,"KRİTİK","YETERLİ")))</f>
        <v/>
      </c>
      <c r="L18">
        <f>IF(OR($A18="",K18="YETERLİ"),"",COUNTIF($K$5:K18,"TÜKENDİ")+COUNTIF($K$5:K18,"KRİTİK"))</f>
        <v/>
      </c>
      <c r="M18">
        <f>IF($A18="","",SUMIFS('Hareketler'!$G$5:$G$1004,'Hareketler'!$B$5:$B$1004,$A18,'Hareketler'!$D$5:$D$1004,"Çıkış"))</f>
        <v/>
      </c>
      <c r="N18">
        <f>IF($A18="","",M18+ROW()/10000000)</f>
        <v/>
      </c>
    </row>
    <row r="19">
      <c r="A19" s="14">
        <f>IF('Ürünler'!A19="","",'Ürünler'!A19)</f>
        <v/>
      </c>
      <c r="B19" s="14">
        <f>IF($A19="","",'Ürünler'!B19)</f>
        <v/>
      </c>
      <c r="C19" s="14">
        <f>IF($A19="","",'Ürünler'!C19)</f>
        <v/>
      </c>
      <c r="D19" s="17">
        <f>IF($A19="","",'Ürünler'!D19)</f>
        <v/>
      </c>
      <c r="E19" s="18">
        <f>IF($A19="","",N('Ürünler'!H19))</f>
        <v/>
      </c>
      <c r="F19" s="18">
        <f>IF($A19="","",SUMIFS('Hareketler'!$E$5:$E$1004,'Hareketler'!$B$5:$B$1004,$A19,'Hareketler'!$D$5:$D$1004,"Giriş"))</f>
        <v/>
      </c>
      <c r="G19" s="18">
        <f>IF($A19="","",SUMIFS('Hareketler'!$E$5:$E$1004,'Hareketler'!$B$5:$B$1004,$A19,'Hareketler'!$D$5:$D$1004,"Çıkış"))</f>
        <v/>
      </c>
      <c r="H19" s="19">
        <f>IF($A19="","",E19+F19-G19)</f>
        <v/>
      </c>
      <c r="I19" s="18">
        <f>IF($A19="","",N('Ürünler'!G19))</f>
        <v/>
      </c>
      <c r="J19" s="16">
        <f>IF($A19="","",H19*N('Ürünler'!E19))</f>
        <v/>
      </c>
      <c r="K19" s="20">
        <f>IF($A19="","",IF(H19&lt;=0,"TÜKENDİ",IF(H19&lt;=I19,"KRİTİK","YETERLİ")))</f>
        <v/>
      </c>
      <c r="L19">
        <f>IF(OR($A19="",K19="YETERLİ"),"",COUNTIF($K$5:K19,"TÜKENDİ")+COUNTIF($K$5:K19,"KRİTİK"))</f>
        <v/>
      </c>
      <c r="M19">
        <f>IF($A19="","",SUMIFS('Hareketler'!$G$5:$G$1004,'Hareketler'!$B$5:$B$1004,$A19,'Hareketler'!$D$5:$D$1004,"Çıkış"))</f>
        <v/>
      </c>
      <c r="N19">
        <f>IF($A19="","",M19+ROW()/10000000)</f>
        <v/>
      </c>
    </row>
    <row r="20">
      <c r="A20" s="14">
        <f>IF('Ürünler'!A20="","",'Ürünler'!A20)</f>
        <v/>
      </c>
      <c r="B20" s="14">
        <f>IF($A20="","",'Ürünler'!B20)</f>
        <v/>
      </c>
      <c r="C20" s="14">
        <f>IF($A20="","",'Ürünler'!C20)</f>
        <v/>
      </c>
      <c r="D20" s="17">
        <f>IF($A20="","",'Ürünler'!D20)</f>
        <v/>
      </c>
      <c r="E20" s="18">
        <f>IF($A20="","",N('Ürünler'!H20))</f>
        <v/>
      </c>
      <c r="F20" s="18">
        <f>IF($A20="","",SUMIFS('Hareketler'!$E$5:$E$1004,'Hareketler'!$B$5:$B$1004,$A20,'Hareketler'!$D$5:$D$1004,"Giriş"))</f>
        <v/>
      </c>
      <c r="G20" s="18">
        <f>IF($A20="","",SUMIFS('Hareketler'!$E$5:$E$1004,'Hareketler'!$B$5:$B$1004,$A20,'Hareketler'!$D$5:$D$1004,"Çıkış"))</f>
        <v/>
      </c>
      <c r="H20" s="19">
        <f>IF($A20="","",E20+F20-G20)</f>
        <v/>
      </c>
      <c r="I20" s="18">
        <f>IF($A20="","",N('Ürünler'!G20))</f>
        <v/>
      </c>
      <c r="J20" s="16">
        <f>IF($A20="","",H20*N('Ürünler'!E20))</f>
        <v/>
      </c>
      <c r="K20" s="20">
        <f>IF($A20="","",IF(H20&lt;=0,"TÜKENDİ",IF(H20&lt;=I20,"KRİTİK","YETERLİ")))</f>
        <v/>
      </c>
      <c r="L20">
        <f>IF(OR($A20="",K20="YETERLİ"),"",COUNTIF($K$5:K20,"TÜKENDİ")+COUNTIF($K$5:K20,"KRİTİK"))</f>
        <v/>
      </c>
      <c r="M20">
        <f>IF($A20="","",SUMIFS('Hareketler'!$G$5:$G$1004,'Hareketler'!$B$5:$B$1004,$A20,'Hareketler'!$D$5:$D$1004,"Çıkış"))</f>
        <v/>
      </c>
      <c r="N20">
        <f>IF($A20="","",M20+ROW()/10000000)</f>
        <v/>
      </c>
    </row>
    <row r="21">
      <c r="A21" s="14">
        <f>IF('Ürünler'!A21="","",'Ürünler'!A21)</f>
        <v/>
      </c>
      <c r="B21" s="14">
        <f>IF($A21="","",'Ürünler'!B21)</f>
        <v/>
      </c>
      <c r="C21" s="14">
        <f>IF($A21="","",'Ürünler'!C21)</f>
        <v/>
      </c>
      <c r="D21" s="17">
        <f>IF($A21="","",'Ürünler'!D21)</f>
        <v/>
      </c>
      <c r="E21" s="18">
        <f>IF($A21="","",N('Ürünler'!H21))</f>
        <v/>
      </c>
      <c r="F21" s="18">
        <f>IF($A21="","",SUMIFS('Hareketler'!$E$5:$E$1004,'Hareketler'!$B$5:$B$1004,$A21,'Hareketler'!$D$5:$D$1004,"Giriş"))</f>
        <v/>
      </c>
      <c r="G21" s="18">
        <f>IF($A21="","",SUMIFS('Hareketler'!$E$5:$E$1004,'Hareketler'!$B$5:$B$1004,$A21,'Hareketler'!$D$5:$D$1004,"Çıkış"))</f>
        <v/>
      </c>
      <c r="H21" s="19">
        <f>IF($A21="","",E21+F21-G21)</f>
        <v/>
      </c>
      <c r="I21" s="18">
        <f>IF($A21="","",N('Ürünler'!G21))</f>
        <v/>
      </c>
      <c r="J21" s="16">
        <f>IF($A21="","",H21*N('Ürünler'!E21))</f>
        <v/>
      </c>
      <c r="K21" s="20">
        <f>IF($A21="","",IF(H21&lt;=0,"TÜKENDİ",IF(H21&lt;=I21,"KRİTİK","YETERLİ")))</f>
        <v/>
      </c>
      <c r="L21">
        <f>IF(OR($A21="",K21="YETERLİ"),"",COUNTIF($K$5:K21,"TÜKENDİ")+COUNTIF($K$5:K21,"KRİTİK"))</f>
        <v/>
      </c>
      <c r="M21">
        <f>IF($A21="","",SUMIFS('Hareketler'!$G$5:$G$1004,'Hareketler'!$B$5:$B$1004,$A21,'Hareketler'!$D$5:$D$1004,"Çıkış"))</f>
        <v/>
      </c>
      <c r="N21">
        <f>IF($A21="","",M21+ROW()/10000000)</f>
        <v/>
      </c>
    </row>
    <row r="22">
      <c r="A22" s="14">
        <f>IF('Ürünler'!A22="","",'Ürünler'!A22)</f>
        <v/>
      </c>
      <c r="B22" s="14">
        <f>IF($A22="","",'Ürünler'!B22)</f>
        <v/>
      </c>
      <c r="C22" s="14">
        <f>IF($A22="","",'Ürünler'!C22)</f>
        <v/>
      </c>
      <c r="D22" s="17">
        <f>IF($A22="","",'Ürünler'!D22)</f>
        <v/>
      </c>
      <c r="E22" s="18">
        <f>IF($A22="","",N('Ürünler'!H22))</f>
        <v/>
      </c>
      <c r="F22" s="18">
        <f>IF($A22="","",SUMIFS('Hareketler'!$E$5:$E$1004,'Hareketler'!$B$5:$B$1004,$A22,'Hareketler'!$D$5:$D$1004,"Giriş"))</f>
        <v/>
      </c>
      <c r="G22" s="18">
        <f>IF($A22="","",SUMIFS('Hareketler'!$E$5:$E$1004,'Hareketler'!$B$5:$B$1004,$A22,'Hareketler'!$D$5:$D$1004,"Çıkış"))</f>
        <v/>
      </c>
      <c r="H22" s="19">
        <f>IF($A22="","",E22+F22-G22)</f>
        <v/>
      </c>
      <c r="I22" s="18">
        <f>IF($A22="","",N('Ürünler'!G22))</f>
        <v/>
      </c>
      <c r="J22" s="16">
        <f>IF($A22="","",H22*N('Ürünler'!E22))</f>
        <v/>
      </c>
      <c r="K22" s="20">
        <f>IF($A22="","",IF(H22&lt;=0,"TÜKENDİ",IF(H22&lt;=I22,"KRİTİK","YETERLİ")))</f>
        <v/>
      </c>
      <c r="L22">
        <f>IF(OR($A22="",K22="YETERLİ"),"",COUNTIF($K$5:K22,"TÜKENDİ")+COUNTIF($K$5:K22,"KRİTİK"))</f>
        <v/>
      </c>
      <c r="M22">
        <f>IF($A22="","",SUMIFS('Hareketler'!$G$5:$G$1004,'Hareketler'!$B$5:$B$1004,$A22,'Hareketler'!$D$5:$D$1004,"Çıkış"))</f>
        <v/>
      </c>
      <c r="N22">
        <f>IF($A22="","",M22+ROW()/10000000)</f>
        <v/>
      </c>
    </row>
    <row r="23">
      <c r="A23" s="14">
        <f>IF('Ürünler'!A23="","",'Ürünler'!A23)</f>
        <v/>
      </c>
      <c r="B23" s="14">
        <f>IF($A23="","",'Ürünler'!B23)</f>
        <v/>
      </c>
      <c r="C23" s="14">
        <f>IF($A23="","",'Ürünler'!C23)</f>
        <v/>
      </c>
      <c r="D23" s="17">
        <f>IF($A23="","",'Ürünler'!D23)</f>
        <v/>
      </c>
      <c r="E23" s="18">
        <f>IF($A23="","",N('Ürünler'!H23))</f>
        <v/>
      </c>
      <c r="F23" s="18">
        <f>IF($A23="","",SUMIFS('Hareketler'!$E$5:$E$1004,'Hareketler'!$B$5:$B$1004,$A23,'Hareketler'!$D$5:$D$1004,"Giriş"))</f>
        <v/>
      </c>
      <c r="G23" s="18">
        <f>IF($A23="","",SUMIFS('Hareketler'!$E$5:$E$1004,'Hareketler'!$B$5:$B$1004,$A23,'Hareketler'!$D$5:$D$1004,"Çıkış"))</f>
        <v/>
      </c>
      <c r="H23" s="19">
        <f>IF($A23="","",E23+F23-G23)</f>
        <v/>
      </c>
      <c r="I23" s="18">
        <f>IF($A23="","",N('Ürünler'!G23))</f>
        <v/>
      </c>
      <c r="J23" s="16">
        <f>IF($A23="","",H23*N('Ürünler'!E23))</f>
        <v/>
      </c>
      <c r="K23" s="20">
        <f>IF($A23="","",IF(H23&lt;=0,"TÜKENDİ",IF(H23&lt;=I23,"KRİTİK","YETERLİ")))</f>
        <v/>
      </c>
      <c r="L23">
        <f>IF(OR($A23="",K23="YETERLİ"),"",COUNTIF($K$5:K23,"TÜKENDİ")+COUNTIF($K$5:K23,"KRİTİK"))</f>
        <v/>
      </c>
      <c r="M23">
        <f>IF($A23="","",SUMIFS('Hareketler'!$G$5:$G$1004,'Hareketler'!$B$5:$B$1004,$A23,'Hareketler'!$D$5:$D$1004,"Çıkış"))</f>
        <v/>
      </c>
      <c r="N23">
        <f>IF($A23="","",M23+ROW()/10000000)</f>
        <v/>
      </c>
    </row>
    <row r="24">
      <c r="A24" s="14">
        <f>IF('Ürünler'!A24="","",'Ürünler'!A24)</f>
        <v/>
      </c>
      <c r="B24" s="14">
        <f>IF($A24="","",'Ürünler'!B24)</f>
        <v/>
      </c>
      <c r="C24" s="14">
        <f>IF($A24="","",'Ürünler'!C24)</f>
        <v/>
      </c>
      <c r="D24" s="17">
        <f>IF($A24="","",'Ürünler'!D24)</f>
        <v/>
      </c>
      <c r="E24" s="18">
        <f>IF($A24="","",N('Ürünler'!H24))</f>
        <v/>
      </c>
      <c r="F24" s="18">
        <f>IF($A24="","",SUMIFS('Hareketler'!$E$5:$E$1004,'Hareketler'!$B$5:$B$1004,$A24,'Hareketler'!$D$5:$D$1004,"Giriş"))</f>
        <v/>
      </c>
      <c r="G24" s="18">
        <f>IF($A24="","",SUMIFS('Hareketler'!$E$5:$E$1004,'Hareketler'!$B$5:$B$1004,$A24,'Hareketler'!$D$5:$D$1004,"Çıkış"))</f>
        <v/>
      </c>
      <c r="H24" s="19">
        <f>IF($A24="","",E24+F24-G24)</f>
        <v/>
      </c>
      <c r="I24" s="18">
        <f>IF($A24="","",N('Ürünler'!G24))</f>
        <v/>
      </c>
      <c r="J24" s="16">
        <f>IF($A24="","",H24*N('Ürünler'!E24))</f>
        <v/>
      </c>
      <c r="K24" s="20">
        <f>IF($A24="","",IF(H24&lt;=0,"TÜKENDİ",IF(H24&lt;=I24,"KRİTİK","YETERLİ")))</f>
        <v/>
      </c>
      <c r="L24">
        <f>IF(OR($A24="",K24="YETERLİ"),"",COUNTIF($K$5:K24,"TÜKENDİ")+COUNTIF($K$5:K24,"KRİTİK"))</f>
        <v/>
      </c>
      <c r="M24">
        <f>IF($A24="","",SUMIFS('Hareketler'!$G$5:$G$1004,'Hareketler'!$B$5:$B$1004,$A24,'Hareketler'!$D$5:$D$1004,"Çıkış"))</f>
        <v/>
      </c>
      <c r="N24">
        <f>IF($A24="","",M24+ROW()/10000000)</f>
        <v/>
      </c>
    </row>
    <row r="25">
      <c r="A25" s="14">
        <f>IF('Ürünler'!A25="","",'Ürünler'!A25)</f>
        <v/>
      </c>
      <c r="B25" s="14">
        <f>IF($A25="","",'Ürünler'!B25)</f>
        <v/>
      </c>
      <c r="C25" s="14">
        <f>IF($A25="","",'Ürünler'!C25)</f>
        <v/>
      </c>
      <c r="D25" s="17">
        <f>IF($A25="","",'Ürünler'!D25)</f>
        <v/>
      </c>
      <c r="E25" s="18">
        <f>IF($A25="","",N('Ürünler'!H25))</f>
        <v/>
      </c>
      <c r="F25" s="18">
        <f>IF($A25="","",SUMIFS('Hareketler'!$E$5:$E$1004,'Hareketler'!$B$5:$B$1004,$A25,'Hareketler'!$D$5:$D$1004,"Giriş"))</f>
        <v/>
      </c>
      <c r="G25" s="18">
        <f>IF($A25="","",SUMIFS('Hareketler'!$E$5:$E$1004,'Hareketler'!$B$5:$B$1004,$A25,'Hareketler'!$D$5:$D$1004,"Çıkış"))</f>
        <v/>
      </c>
      <c r="H25" s="19">
        <f>IF($A25="","",E25+F25-G25)</f>
        <v/>
      </c>
      <c r="I25" s="18">
        <f>IF($A25="","",N('Ürünler'!G25))</f>
        <v/>
      </c>
      <c r="J25" s="16">
        <f>IF($A25="","",H25*N('Ürünler'!E25))</f>
        <v/>
      </c>
      <c r="K25" s="20">
        <f>IF($A25="","",IF(H25&lt;=0,"TÜKENDİ",IF(H25&lt;=I25,"KRİTİK","YETERLİ")))</f>
        <v/>
      </c>
      <c r="L25">
        <f>IF(OR($A25="",K25="YETERLİ"),"",COUNTIF($K$5:K25,"TÜKENDİ")+COUNTIF($K$5:K25,"KRİTİK"))</f>
        <v/>
      </c>
      <c r="M25">
        <f>IF($A25="","",SUMIFS('Hareketler'!$G$5:$G$1004,'Hareketler'!$B$5:$B$1004,$A25,'Hareketler'!$D$5:$D$1004,"Çıkış"))</f>
        <v/>
      </c>
      <c r="N25">
        <f>IF($A25="","",M25+ROW()/10000000)</f>
        <v/>
      </c>
    </row>
    <row r="26">
      <c r="A26" s="14">
        <f>IF('Ürünler'!A26="","",'Ürünler'!A26)</f>
        <v/>
      </c>
      <c r="B26" s="14">
        <f>IF($A26="","",'Ürünler'!B26)</f>
        <v/>
      </c>
      <c r="C26" s="14">
        <f>IF($A26="","",'Ürünler'!C26)</f>
        <v/>
      </c>
      <c r="D26" s="17">
        <f>IF($A26="","",'Ürünler'!D26)</f>
        <v/>
      </c>
      <c r="E26" s="18">
        <f>IF($A26="","",N('Ürünler'!H26))</f>
        <v/>
      </c>
      <c r="F26" s="18">
        <f>IF($A26="","",SUMIFS('Hareketler'!$E$5:$E$1004,'Hareketler'!$B$5:$B$1004,$A26,'Hareketler'!$D$5:$D$1004,"Giriş"))</f>
        <v/>
      </c>
      <c r="G26" s="18">
        <f>IF($A26="","",SUMIFS('Hareketler'!$E$5:$E$1004,'Hareketler'!$B$5:$B$1004,$A26,'Hareketler'!$D$5:$D$1004,"Çıkış"))</f>
        <v/>
      </c>
      <c r="H26" s="19">
        <f>IF($A26="","",E26+F26-G26)</f>
        <v/>
      </c>
      <c r="I26" s="18">
        <f>IF($A26="","",N('Ürünler'!G26))</f>
        <v/>
      </c>
      <c r="J26" s="16">
        <f>IF($A26="","",H26*N('Ürünler'!E26))</f>
        <v/>
      </c>
      <c r="K26" s="20">
        <f>IF($A26="","",IF(H26&lt;=0,"TÜKENDİ",IF(H26&lt;=I26,"KRİTİK","YETERLİ")))</f>
        <v/>
      </c>
      <c r="L26">
        <f>IF(OR($A26="",K26="YETERLİ"),"",COUNTIF($K$5:K26,"TÜKENDİ")+COUNTIF($K$5:K26,"KRİTİK"))</f>
        <v/>
      </c>
      <c r="M26">
        <f>IF($A26="","",SUMIFS('Hareketler'!$G$5:$G$1004,'Hareketler'!$B$5:$B$1004,$A26,'Hareketler'!$D$5:$D$1004,"Çıkış"))</f>
        <v/>
      </c>
      <c r="N26">
        <f>IF($A26="","",M26+ROW()/10000000)</f>
        <v/>
      </c>
    </row>
    <row r="27">
      <c r="A27" s="14">
        <f>IF('Ürünler'!A27="","",'Ürünler'!A27)</f>
        <v/>
      </c>
      <c r="B27" s="14">
        <f>IF($A27="","",'Ürünler'!B27)</f>
        <v/>
      </c>
      <c r="C27" s="14">
        <f>IF($A27="","",'Ürünler'!C27)</f>
        <v/>
      </c>
      <c r="D27" s="17">
        <f>IF($A27="","",'Ürünler'!D27)</f>
        <v/>
      </c>
      <c r="E27" s="18">
        <f>IF($A27="","",N('Ürünler'!H27))</f>
        <v/>
      </c>
      <c r="F27" s="18">
        <f>IF($A27="","",SUMIFS('Hareketler'!$E$5:$E$1004,'Hareketler'!$B$5:$B$1004,$A27,'Hareketler'!$D$5:$D$1004,"Giriş"))</f>
        <v/>
      </c>
      <c r="G27" s="18">
        <f>IF($A27="","",SUMIFS('Hareketler'!$E$5:$E$1004,'Hareketler'!$B$5:$B$1004,$A27,'Hareketler'!$D$5:$D$1004,"Çıkış"))</f>
        <v/>
      </c>
      <c r="H27" s="19">
        <f>IF($A27="","",E27+F27-G27)</f>
        <v/>
      </c>
      <c r="I27" s="18">
        <f>IF($A27="","",N('Ürünler'!G27))</f>
        <v/>
      </c>
      <c r="J27" s="16">
        <f>IF($A27="","",H27*N('Ürünler'!E27))</f>
        <v/>
      </c>
      <c r="K27" s="20">
        <f>IF($A27="","",IF(H27&lt;=0,"TÜKENDİ",IF(H27&lt;=I27,"KRİTİK","YETERLİ")))</f>
        <v/>
      </c>
      <c r="L27">
        <f>IF(OR($A27="",K27="YETERLİ"),"",COUNTIF($K$5:K27,"TÜKENDİ")+COUNTIF($K$5:K27,"KRİTİK"))</f>
        <v/>
      </c>
      <c r="M27">
        <f>IF($A27="","",SUMIFS('Hareketler'!$G$5:$G$1004,'Hareketler'!$B$5:$B$1004,$A27,'Hareketler'!$D$5:$D$1004,"Çıkış"))</f>
        <v/>
      </c>
      <c r="N27">
        <f>IF($A27="","",M27+ROW()/10000000)</f>
        <v/>
      </c>
    </row>
    <row r="28">
      <c r="A28" s="14">
        <f>IF('Ürünler'!A28="","",'Ürünler'!A28)</f>
        <v/>
      </c>
      <c r="B28" s="14">
        <f>IF($A28="","",'Ürünler'!B28)</f>
        <v/>
      </c>
      <c r="C28" s="14">
        <f>IF($A28="","",'Ürünler'!C28)</f>
        <v/>
      </c>
      <c r="D28" s="17">
        <f>IF($A28="","",'Ürünler'!D28)</f>
        <v/>
      </c>
      <c r="E28" s="18">
        <f>IF($A28="","",N('Ürünler'!H28))</f>
        <v/>
      </c>
      <c r="F28" s="18">
        <f>IF($A28="","",SUMIFS('Hareketler'!$E$5:$E$1004,'Hareketler'!$B$5:$B$1004,$A28,'Hareketler'!$D$5:$D$1004,"Giriş"))</f>
        <v/>
      </c>
      <c r="G28" s="18">
        <f>IF($A28="","",SUMIFS('Hareketler'!$E$5:$E$1004,'Hareketler'!$B$5:$B$1004,$A28,'Hareketler'!$D$5:$D$1004,"Çıkış"))</f>
        <v/>
      </c>
      <c r="H28" s="19">
        <f>IF($A28="","",E28+F28-G28)</f>
        <v/>
      </c>
      <c r="I28" s="18">
        <f>IF($A28="","",N('Ürünler'!G28))</f>
        <v/>
      </c>
      <c r="J28" s="16">
        <f>IF($A28="","",H28*N('Ürünler'!E28))</f>
        <v/>
      </c>
      <c r="K28" s="20">
        <f>IF($A28="","",IF(H28&lt;=0,"TÜKENDİ",IF(H28&lt;=I28,"KRİTİK","YETERLİ")))</f>
        <v/>
      </c>
      <c r="L28">
        <f>IF(OR($A28="",K28="YETERLİ"),"",COUNTIF($K$5:K28,"TÜKENDİ")+COUNTIF($K$5:K28,"KRİTİK"))</f>
        <v/>
      </c>
      <c r="M28">
        <f>IF($A28="","",SUMIFS('Hareketler'!$G$5:$G$1004,'Hareketler'!$B$5:$B$1004,$A28,'Hareketler'!$D$5:$D$1004,"Çıkış"))</f>
        <v/>
      </c>
      <c r="N28">
        <f>IF($A28="","",M28+ROW()/10000000)</f>
        <v/>
      </c>
    </row>
    <row r="29">
      <c r="A29" s="14">
        <f>IF('Ürünler'!A29="","",'Ürünler'!A29)</f>
        <v/>
      </c>
      <c r="B29" s="14">
        <f>IF($A29="","",'Ürünler'!B29)</f>
        <v/>
      </c>
      <c r="C29" s="14">
        <f>IF($A29="","",'Ürünler'!C29)</f>
        <v/>
      </c>
      <c r="D29" s="17">
        <f>IF($A29="","",'Ürünler'!D29)</f>
        <v/>
      </c>
      <c r="E29" s="18">
        <f>IF($A29="","",N('Ürünler'!H29))</f>
        <v/>
      </c>
      <c r="F29" s="18">
        <f>IF($A29="","",SUMIFS('Hareketler'!$E$5:$E$1004,'Hareketler'!$B$5:$B$1004,$A29,'Hareketler'!$D$5:$D$1004,"Giriş"))</f>
        <v/>
      </c>
      <c r="G29" s="18">
        <f>IF($A29="","",SUMIFS('Hareketler'!$E$5:$E$1004,'Hareketler'!$B$5:$B$1004,$A29,'Hareketler'!$D$5:$D$1004,"Çıkış"))</f>
        <v/>
      </c>
      <c r="H29" s="19">
        <f>IF($A29="","",E29+F29-G29)</f>
        <v/>
      </c>
      <c r="I29" s="18">
        <f>IF($A29="","",N('Ürünler'!G29))</f>
        <v/>
      </c>
      <c r="J29" s="16">
        <f>IF($A29="","",H29*N('Ürünler'!E29))</f>
        <v/>
      </c>
      <c r="K29" s="20">
        <f>IF($A29="","",IF(H29&lt;=0,"TÜKENDİ",IF(H29&lt;=I29,"KRİTİK","YETERLİ")))</f>
        <v/>
      </c>
      <c r="L29">
        <f>IF(OR($A29="",K29="YETERLİ"),"",COUNTIF($K$5:K29,"TÜKENDİ")+COUNTIF($K$5:K29,"KRİTİK"))</f>
        <v/>
      </c>
      <c r="M29">
        <f>IF($A29="","",SUMIFS('Hareketler'!$G$5:$G$1004,'Hareketler'!$B$5:$B$1004,$A29,'Hareketler'!$D$5:$D$1004,"Çıkış"))</f>
        <v/>
      </c>
      <c r="N29">
        <f>IF($A29="","",M29+ROW()/10000000)</f>
        <v/>
      </c>
    </row>
    <row r="30">
      <c r="A30" s="14">
        <f>IF('Ürünler'!A30="","",'Ürünler'!A30)</f>
        <v/>
      </c>
      <c r="B30" s="14">
        <f>IF($A30="","",'Ürünler'!B30)</f>
        <v/>
      </c>
      <c r="C30" s="14">
        <f>IF($A30="","",'Ürünler'!C30)</f>
        <v/>
      </c>
      <c r="D30" s="17">
        <f>IF($A30="","",'Ürünler'!D30)</f>
        <v/>
      </c>
      <c r="E30" s="18">
        <f>IF($A30="","",N('Ürünler'!H30))</f>
        <v/>
      </c>
      <c r="F30" s="18">
        <f>IF($A30="","",SUMIFS('Hareketler'!$E$5:$E$1004,'Hareketler'!$B$5:$B$1004,$A30,'Hareketler'!$D$5:$D$1004,"Giriş"))</f>
        <v/>
      </c>
      <c r="G30" s="18">
        <f>IF($A30="","",SUMIFS('Hareketler'!$E$5:$E$1004,'Hareketler'!$B$5:$B$1004,$A30,'Hareketler'!$D$5:$D$1004,"Çıkış"))</f>
        <v/>
      </c>
      <c r="H30" s="19">
        <f>IF($A30="","",E30+F30-G30)</f>
        <v/>
      </c>
      <c r="I30" s="18">
        <f>IF($A30="","",N('Ürünler'!G30))</f>
        <v/>
      </c>
      <c r="J30" s="16">
        <f>IF($A30="","",H30*N('Ürünler'!E30))</f>
        <v/>
      </c>
      <c r="K30" s="20">
        <f>IF($A30="","",IF(H30&lt;=0,"TÜKENDİ",IF(H30&lt;=I30,"KRİTİK","YETERLİ")))</f>
        <v/>
      </c>
      <c r="L30">
        <f>IF(OR($A30="",K30="YETERLİ"),"",COUNTIF($K$5:K30,"TÜKENDİ")+COUNTIF($K$5:K30,"KRİTİK"))</f>
        <v/>
      </c>
      <c r="M30">
        <f>IF($A30="","",SUMIFS('Hareketler'!$G$5:$G$1004,'Hareketler'!$B$5:$B$1004,$A30,'Hareketler'!$D$5:$D$1004,"Çıkış"))</f>
        <v/>
      </c>
      <c r="N30">
        <f>IF($A30="","",M30+ROW()/10000000)</f>
        <v/>
      </c>
    </row>
    <row r="31">
      <c r="A31" s="14">
        <f>IF('Ürünler'!A31="","",'Ürünler'!A31)</f>
        <v/>
      </c>
      <c r="B31" s="14">
        <f>IF($A31="","",'Ürünler'!B31)</f>
        <v/>
      </c>
      <c r="C31" s="14">
        <f>IF($A31="","",'Ürünler'!C31)</f>
        <v/>
      </c>
      <c r="D31" s="17">
        <f>IF($A31="","",'Ürünler'!D31)</f>
        <v/>
      </c>
      <c r="E31" s="18">
        <f>IF($A31="","",N('Ürünler'!H31))</f>
        <v/>
      </c>
      <c r="F31" s="18">
        <f>IF($A31="","",SUMIFS('Hareketler'!$E$5:$E$1004,'Hareketler'!$B$5:$B$1004,$A31,'Hareketler'!$D$5:$D$1004,"Giriş"))</f>
        <v/>
      </c>
      <c r="G31" s="18">
        <f>IF($A31="","",SUMIFS('Hareketler'!$E$5:$E$1004,'Hareketler'!$B$5:$B$1004,$A31,'Hareketler'!$D$5:$D$1004,"Çıkış"))</f>
        <v/>
      </c>
      <c r="H31" s="19">
        <f>IF($A31="","",E31+F31-G31)</f>
        <v/>
      </c>
      <c r="I31" s="18">
        <f>IF($A31="","",N('Ürünler'!G31))</f>
        <v/>
      </c>
      <c r="J31" s="16">
        <f>IF($A31="","",H31*N('Ürünler'!E31))</f>
        <v/>
      </c>
      <c r="K31" s="20">
        <f>IF($A31="","",IF(H31&lt;=0,"TÜKENDİ",IF(H31&lt;=I31,"KRİTİK","YETERLİ")))</f>
        <v/>
      </c>
      <c r="L31">
        <f>IF(OR($A31="",K31="YETERLİ"),"",COUNTIF($K$5:K31,"TÜKENDİ")+COUNTIF($K$5:K31,"KRİTİK"))</f>
        <v/>
      </c>
      <c r="M31">
        <f>IF($A31="","",SUMIFS('Hareketler'!$G$5:$G$1004,'Hareketler'!$B$5:$B$1004,$A31,'Hareketler'!$D$5:$D$1004,"Çıkış"))</f>
        <v/>
      </c>
      <c r="N31">
        <f>IF($A31="","",M31+ROW()/10000000)</f>
        <v/>
      </c>
    </row>
    <row r="32">
      <c r="A32" s="14">
        <f>IF('Ürünler'!A32="","",'Ürünler'!A32)</f>
        <v/>
      </c>
      <c r="B32" s="14">
        <f>IF($A32="","",'Ürünler'!B32)</f>
        <v/>
      </c>
      <c r="C32" s="14">
        <f>IF($A32="","",'Ürünler'!C32)</f>
        <v/>
      </c>
      <c r="D32" s="17">
        <f>IF($A32="","",'Ürünler'!D32)</f>
        <v/>
      </c>
      <c r="E32" s="18">
        <f>IF($A32="","",N('Ürünler'!H32))</f>
        <v/>
      </c>
      <c r="F32" s="18">
        <f>IF($A32="","",SUMIFS('Hareketler'!$E$5:$E$1004,'Hareketler'!$B$5:$B$1004,$A32,'Hareketler'!$D$5:$D$1004,"Giriş"))</f>
        <v/>
      </c>
      <c r="G32" s="18">
        <f>IF($A32="","",SUMIFS('Hareketler'!$E$5:$E$1004,'Hareketler'!$B$5:$B$1004,$A32,'Hareketler'!$D$5:$D$1004,"Çıkış"))</f>
        <v/>
      </c>
      <c r="H32" s="19">
        <f>IF($A32="","",E32+F32-G32)</f>
        <v/>
      </c>
      <c r="I32" s="18">
        <f>IF($A32="","",N('Ürünler'!G32))</f>
        <v/>
      </c>
      <c r="J32" s="16">
        <f>IF($A32="","",H32*N('Ürünler'!E32))</f>
        <v/>
      </c>
      <c r="K32" s="20">
        <f>IF($A32="","",IF(H32&lt;=0,"TÜKENDİ",IF(H32&lt;=I32,"KRİTİK","YETERLİ")))</f>
        <v/>
      </c>
      <c r="L32">
        <f>IF(OR($A32="",K32="YETERLİ"),"",COUNTIF($K$5:K32,"TÜKENDİ")+COUNTIF($K$5:K32,"KRİTİK"))</f>
        <v/>
      </c>
      <c r="M32">
        <f>IF($A32="","",SUMIFS('Hareketler'!$G$5:$G$1004,'Hareketler'!$B$5:$B$1004,$A32,'Hareketler'!$D$5:$D$1004,"Çıkış"))</f>
        <v/>
      </c>
      <c r="N32">
        <f>IF($A32="","",M32+ROW()/10000000)</f>
        <v/>
      </c>
    </row>
    <row r="33">
      <c r="A33" s="14">
        <f>IF('Ürünler'!A33="","",'Ürünler'!A33)</f>
        <v/>
      </c>
      <c r="B33" s="14">
        <f>IF($A33="","",'Ürünler'!B33)</f>
        <v/>
      </c>
      <c r="C33" s="14">
        <f>IF($A33="","",'Ürünler'!C33)</f>
        <v/>
      </c>
      <c r="D33" s="17">
        <f>IF($A33="","",'Ürünler'!D33)</f>
        <v/>
      </c>
      <c r="E33" s="18">
        <f>IF($A33="","",N('Ürünler'!H33))</f>
        <v/>
      </c>
      <c r="F33" s="18">
        <f>IF($A33="","",SUMIFS('Hareketler'!$E$5:$E$1004,'Hareketler'!$B$5:$B$1004,$A33,'Hareketler'!$D$5:$D$1004,"Giriş"))</f>
        <v/>
      </c>
      <c r="G33" s="18">
        <f>IF($A33="","",SUMIFS('Hareketler'!$E$5:$E$1004,'Hareketler'!$B$5:$B$1004,$A33,'Hareketler'!$D$5:$D$1004,"Çıkış"))</f>
        <v/>
      </c>
      <c r="H33" s="19">
        <f>IF($A33="","",E33+F33-G33)</f>
        <v/>
      </c>
      <c r="I33" s="18">
        <f>IF($A33="","",N('Ürünler'!G33))</f>
        <v/>
      </c>
      <c r="J33" s="16">
        <f>IF($A33="","",H33*N('Ürünler'!E33))</f>
        <v/>
      </c>
      <c r="K33" s="20">
        <f>IF($A33="","",IF(H33&lt;=0,"TÜKENDİ",IF(H33&lt;=I33,"KRİTİK","YETERLİ")))</f>
        <v/>
      </c>
      <c r="L33">
        <f>IF(OR($A33="",K33="YETERLİ"),"",COUNTIF($K$5:K33,"TÜKENDİ")+COUNTIF($K$5:K33,"KRİTİK"))</f>
        <v/>
      </c>
      <c r="M33">
        <f>IF($A33="","",SUMIFS('Hareketler'!$G$5:$G$1004,'Hareketler'!$B$5:$B$1004,$A33,'Hareketler'!$D$5:$D$1004,"Çıkış"))</f>
        <v/>
      </c>
      <c r="N33">
        <f>IF($A33="","",M33+ROW()/10000000)</f>
        <v/>
      </c>
    </row>
    <row r="34">
      <c r="A34" s="14">
        <f>IF('Ürünler'!A34="","",'Ürünler'!A34)</f>
        <v/>
      </c>
      <c r="B34" s="14">
        <f>IF($A34="","",'Ürünler'!B34)</f>
        <v/>
      </c>
      <c r="C34" s="14">
        <f>IF($A34="","",'Ürünler'!C34)</f>
        <v/>
      </c>
      <c r="D34" s="17">
        <f>IF($A34="","",'Ürünler'!D34)</f>
        <v/>
      </c>
      <c r="E34" s="18">
        <f>IF($A34="","",N('Ürünler'!H34))</f>
        <v/>
      </c>
      <c r="F34" s="18">
        <f>IF($A34="","",SUMIFS('Hareketler'!$E$5:$E$1004,'Hareketler'!$B$5:$B$1004,$A34,'Hareketler'!$D$5:$D$1004,"Giriş"))</f>
        <v/>
      </c>
      <c r="G34" s="18">
        <f>IF($A34="","",SUMIFS('Hareketler'!$E$5:$E$1004,'Hareketler'!$B$5:$B$1004,$A34,'Hareketler'!$D$5:$D$1004,"Çıkış"))</f>
        <v/>
      </c>
      <c r="H34" s="19">
        <f>IF($A34="","",E34+F34-G34)</f>
        <v/>
      </c>
      <c r="I34" s="18">
        <f>IF($A34="","",N('Ürünler'!G34))</f>
        <v/>
      </c>
      <c r="J34" s="16">
        <f>IF($A34="","",H34*N('Ürünler'!E34))</f>
        <v/>
      </c>
      <c r="K34" s="20">
        <f>IF($A34="","",IF(H34&lt;=0,"TÜKENDİ",IF(H34&lt;=I34,"KRİTİK","YETERLİ")))</f>
        <v/>
      </c>
      <c r="L34">
        <f>IF(OR($A34="",K34="YETERLİ"),"",COUNTIF($K$5:K34,"TÜKENDİ")+COUNTIF($K$5:K34,"KRİTİK"))</f>
        <v/>
      </c>
      <c r="M34">
        <f>IF($A34="","",SUMIFS('Hareketler'!$G$5:$G$1004,'Hareketler'!$B$5:$B$1004,$A34,'Hareketler'!$D$5:$D$1004,"Çıkış"))</f>
        <v/>
      </c>
      <c r="N34">
        <f>IF($A34="","",M34+ROW()/10000000)</f>
        <v/>
      </c>
    </row>
    <row r="35">
      <c r="A35" s="14">
        <f>IF('Ürünler'!A35="","",'Ürünler'!A35)</f>
        <v/>
      </c>
      <c r="B35" s="14">
        <f>IF($A35="","",'Ürünler'!B35)</f>
        <v/>
      </c>
      <c r="C35" s="14">
        <f>IF($A35="","",'Ürünler'!C35)</f>
        <v/>
      </c>
      <c r="D35" s="17">
        <f>IF($A35="","",'Ürünler'!D35)</f>
        <v/>
      </c>
      <c r="E35" s="18">
        <f>IF($A35="","",N('Ürünler'!H35))</f>
        <v/>
      </c>
      <c r="F35" s="18">
        <f>IF($A35="","",SUMIFS('Hareketler'!$E$5:$E$1004,'Hareketler'!$B$5:$B$1004,$A35,'Hareketler'!$D$5:$D$1004,"Giriş"))</f>
        <v/>
      </c>
      <c r="G35" s="18">
        <f>IF($A35="","",SUMIFS('Hareketler'!$E$5:$E$1004,'Hareketler'!$B$5:$B$1004,$A35,'Hareketler'!$D$5:$D$1004,"Çıkış"))</f>
        <v/>
      </c>
      <c r="H35" s="19">
        <f>IF($A35="","",E35+F35-G35)</f>
        <v/>
      </c>
      <c r="I35" s="18">
        <f>IF($A35="","",N('Ürünler'!G35))</f>
        <v/>
      </c>
      <c r="J35" s="16">
        <f>IF($A35="","",H35*N('Ürünler'!E35))</f>
        <v/>
      </c>
      <c r="K35" s="20">
        <f>IF($A35="","",IF(H35&lt;=0,"TÜKENDİ",IF(H35&lt;=I35,"KRİTİK","YETERLİ")))</f>
        <v/>
      </c>
      <c r="L35">
        <f>IF(OR($A35="",K35="YETERLİ"),"",COUNTIF($K$5:K35,"TÜKENDİ")+COUNTIF($K$5:K35,"KRİTİK"))</f>
        <v/>
      </c>
      <c r="M35">
        <f>IF($A35="","",SUMIFS('Hareketler'!$G$5:$G$1004,'Hareketler'!$B$5:$B$1004,$A35,'Hareketler'!$D$5:$D$1004,"Çıkış"))</f>
        <v/>
      </c>
      <c r="N35">
        <f>IF($A35="","",M35+ROW()/10000000)</f>
        <v/>
      </c>
    </row>
    <row r="36">
      <c r="A36" s="14">
        <f>IF('Ürünler'!A36="","",'Ürünler'!A36)</f>
        <v/>
      </c>
      <c r="B36" s="14">
        <f>IF($A36="","",'Ürünler'!B36)</f>
        <v/>
      </c>
      <c r="C36" s="14">
        <f>IF($A36="","",'Ürünler'!C36)</f>
        <v/>
      </c>
      <c r="D36" s="17">
        <f>IF($A36="","",'Ürünler'!D36)</f>
        <v/>
      </c>
      <c r="E36" s="18">
        <f>IF($A36="","",N('Ürünler'!H36))</f>
        <v/>
      </c>
      <c r="F36" s="18">
        <f>IF($A36="","",SUMIFS('Hareketler'!$E$5:$E$1004,'Hareketler'!$B$5:$B$1004,$A36,'Hareketler'!$D$5:$D$1004,"Giriş"))</f>
        <v/>
      </c>
      <c r="G36" s="18">
        <f>IF($A36="","",SUMIFS('Hareketler'!$E$5:$E$1004,'Hareketler'!$B$5:$B$1004,$A36,'Hareketler'!$D$5:$D$1004,"Çıkış"))</f>
        <v/>
      </c>
      <c r="H36" s="19">
        <f>IF($A36="","",E36+F36-G36)</f>
        <v/>
      </c>
      <c r="I36" s="18">
        <f>IF($A36="","",N('Ürünler'!G36))</f>
        <v/>
      </c>
      <c r="J36" s="16">
        <f>IF($A36="","",H36*N('Ürünler'!E36))</f>
        <v/>
      </c>
      <c r="K36" s="20">
        <f>IF($A36="","",IF(H36&lt;=0,"TÜKENDİ",IF(H36&lt;=I36,"KRİTİK","YETERLİ")))</f>
        <v/>
      </c>
      <c r="L36">
        <f>IF(OR($A36="",K36="YETERLİ"),"",COUNTIF($K$5:K36,"TÜKENDİ")+COUNTIF($K$5:K36,"KRİTİK"))</f>
        <v/>
      </c>
      <c r="M36">
        <f>IF($A36="","",SUMIFS('Hareketler'!$G$5:$G$1004,'Hareketler'!$B$5:$B$1004,$A36,'Hareketler'!$D$5:$D$1004,"Çıkış"))</f>
        <v/>
      </c>
      <c r="N36">
        <f>IF($A36="","",M36+ROW()/10000000)</f>
        <v/>
      </c>
    </row>
    <row r="37">
      <c r="A37" s="14">
        <f>IF('Ürünler'!A37="","",'Ürünler'!A37)</f>
        <v/>
      </c>
      <c r="B37" s="14">
        <f>IF($A37="","",'Ürünler'!B37)</f>
        <v/>
      </c>
      <c r="C37" s="14">
        <f>IF($A37="","",'Ürünler'!C37)</f>
        <v/>
      </c>
      <c r="D37" s="17">
        <f>IF($A37="","",'Ürünler'!D37)</f>
        <v/>
      </c>
      <c r="E37" s="18">
        <f>IF($A37="","",N('Ürünler'!H37))</f>
        <v/>
      </c>
      <c r="F37" s="18">
        <f>IF($A37="","",SUMIFS('Hareketler'!$E$5:$E$1004,'Hareketler'!$B$5:$B$1004,$A37,'Hareketler'!$D$5:$D$1004,"Giriş"))</f>
        <v/>
      </c>
      <c r="G37" s="18">
        <f>IF($A37="","",SUMIFS('Hareketler'!$E$5:$E$1004,'Hareketler'!$B$5:$B$1004,$A37,'Hareketler'!$D$5:$D$1004,"Çıkış"))</f>
        <v/>
      </c>
      <c r="H37" s="19">
        <f>IF($A37="","",E37+F37-G37)</f>
        <v/>
      </c>
      <c r="I37" s="18">
        <f>IF($A37="","",N('Ürünler'!G37))</f>
        <v/>
      </c>
      <c r="J37" s="16">
        <f>IF($A37="","",H37*N('Ürünler'!E37))</f>
        <v/>
      </c>
      <c r="K37" s="20">
        <f>IF($A37="","",IF(H37&lt;=0,"TÜKENDİ",IF(H37&lt;=I37,"KRİTİK","YETERLİ")))</f>
        <v/>
      </c>
      <c r="L37">
        <f>IF(OR($A37="",K37="YETERLİ"),"",COUNTIF($K$5:K37,"TÜKENDİ")+COUNTIF($K$5:K37,"KRİTİK"))</f>
        <v/>
      </c>
      <c r="M37">
        <f>IF($A37="","",SUMIFS('Hareketler'!$G$5:$G$1004,'Hareketler'!$B$5:$B$1004,$A37,'Hareketler'!$D$5:$D$1004,"Çıkış"))</f>
        <v/>
      </c>
      <c r="N37">
        <f>IF($A37="","",M37+ROW()/10000000)</f>
        <v/>
      </c>
    </row>
    <row r="38">
      <c r="A38" s="14">
        <f>IF('Ürünler'!A38="","",'Ürünler'!A38)</f>
        <v/>
      </c>
      <c r="B38" s="14">
        <f>IF($A38="","",'Ürünler'!B38)</f>
        <v/>
      </c>
      <c r="C38" s="14">
        <f>IF($A38="","",'Ürünler'!C38)</f>
        <v/>
      </c>
      <c r="D38" s="17">
        <f>IF($A38="","",'Ürünler'!D38)</f>
        <v/>
      </c>
      <c r="E38" s="18">
        <f>IF($A38="","",N('Ürünler'!H38))</f>
        <v/>
      </c>
      <c r="F38" s="18">
        <f>IF($A38="","",SUMIFS('Hareketler'!$E$5:$E$1004,'Hareketler'!$B$5:$B$1004,$A38,'Hareketler'!$D$5:$D$1004,"Giriş"))</f>
        <v/>
      </c>
      <c r="G38" s="18">
        <f>IF($A38="","",SUMIFS('Hareketler'!$E$5:$E$1004,'Hareketler'!$B$5:$B$1004,$A38,'Hareketler'!$D$5:$D$1004,"Çıkış"))</f>
        <v/>
      </c>
      <c r="H38" s="19">
        <f>IF($A38="","",E38+F38-G38)</f>
        <v/>
      </c>
      <c r="I38" s="18">
        <f>IF($A38="","",N('Ürünler'!G38))</f>
        <v/>
      </c>
      <c r="J38" s="16">
        <f>IF($A38="","",H38*N('Ürünler'!E38))</f>
        <v/>
      </c>
      <c r="K38" s="20">
        <f>IF($A38="","",IF(H38&lt;=0,"TÜKENDİ",IF(H38&lt;=I38,"KRİTİK","YETERLİ")))</f>
        <v/>
      </c>
      <c r="L38">
        <f>IF(OR($A38="",K38="YETERLİ"),"",COUNTIF($K$5:K38,"TÜKENDİ")+COUNTIF($K$5:K38,"KRİTİK"))</f>
        <v/>
      </c>
      <c r="M38">
        <f>IF($A38="","",SUMIFS('Hareketler'!$G$5:$G$1004,'Hareketler'!$B$5:$B$1004,$A38,'Hareketler'!$D$5:$D$1004,"Çıkış"))</f>
        <v/>
      </c>
      <c r="N38">
        <f>IF($A38="","",M38+ROW()/10000000)</f>
        <v/>
      </c>
    </row>
    <row r="39">
      <c r="A39" s="14">
        <f>IF('Ürünler'!A39="","",'Ürünler'!A39)</f>
        <v/>
      </c>
      <c r="B39" s="14">
        <f>IF($A39="","",'Ürünler'!B39)</f>
        <v/>
      </c>
      <c r="C39" s="14">
        <f>IF($A39="","",'Ürünler'!C39)</f>
        <v/>
      </c>
      <c r="D39" s="17">
        <f>IF($A39="","",'Ürünler'!D39)</f>
        <v/>
      </c>
      <c r="E39" s="18">
        <f>IF($A39="","",N('Ürünler'!H39))</f>
        <v/>
      </c>
      <c r="F39" s="18">
        <f>IF($A39="","",SUMIFS('Hareketler'!$E$5:$E$1004,'Hareketler'!$B$5:$B$1004,$A39,'Hareketler'!$D$5:$D$1004,"Giriş"))</f>
        <v/>
      </c>
      <c r="G39" s="18">
        <f>IF($A39="","",SUMIFS('Hareketler'!$E$5:$E$1004,'Hareketler'!$B$5:$B$1004,$A39,'Hareketler'!$D$5:$D$1004,"Çıkış"))</f>
        <v/>
      </c>
      <c r="H39" s="19">
        <f>IF($A39="","",E39+F39-G39)</f>
        <v/>
      </c>
      <c r="I39" s="18">
        <f>IF($A39="","",N('Ürünler'!G39))</f>
        <v/>
      </c>
      <c r="J39" s="16">
        <f>IF($A39="","",H39*N('Ürünler'!E39))</f>
        <v/>
      </c>
      <c r="K39" s="20">
        <f>IF($A39="","",IF(H39&lt;=0,"TÜKENDİ",IF(H39&lt;=I39,"KRİTİK","YETERLİ")))</f>
        <v/>
      </c>
      <c r="L39">
        <f>IF(OR($A39="",K39="YETERLİ"),"",COUNTIF($K$5:K39,"TÜKENDİ")+COUNTIF($K$5:K39,"KRİTİK"))</f>
        <v/>
      </c>
      <c r="M39">
        <f>IF($A39="","",SUMIFS('Hareketler'!$G$5:$G$1004,'Hareketler'!$B$5:$B$1004,$A39,'Hareketler'!$D$5:$D$1004,"Çıkış"))</f>
        <v/>
      </c>
      <c r="N39">
        <f>IF($A39="","",M39+ROW()/10000000)</f>
        <v/>
      </c>
    </row>
    <row r="40">
      <c r="A40" s="14">
        <f>IF('Ürünler'!A40="","",'Ürünler'!A40)</f>
        <v/>
      </c>
      <c r="B40" s="14">
        <f>IF($A40="","",'Ürünler'!B40)</f>
        <v/>
      </c>
      <c r="C40" s="14">
        <f>IF($A40="","",'Ürünler'!C40)</f>
        <v/>
      </c>
      <c r="D40" s="17">
        <f>IF($A40="","",'Ürünler'!D40)</f>
        <v/>
      </c>
      <c r="E40" s="18">
        <f>IF($A40="","",N('Ürünler'!H40))</f>
        <v/>
      </c>
      <c r="F40" s="18">
        <f>IF($A40="","",SUMIFS('Hareketler'!$E$5:$E$1004,'Hareketler'!$B$5:$B$1004,$A40,'Hareketler'!$D$5:$D$1004,"Giriş"))</f>
        <v/>
      </c>
      <c r="G40" s="18">
        <f>IF($A40="","",SUMIFS('Hareketler'!$E$5:$E$1004,'Hareketler'!$B$5:$B$1004,$A40,'Hareketler'!$D$5:$D$1004,"Çıkış"))</f>
        <v/>
      </c>
      <c r="H40" s="19">
        <f>IF($A40="","",E40+F40-G40)</f>
        <v/>
      </c>
      <c r="I40" s="18">
        <f>IF($A40="","",N('Ürünler'!G40))</f>
        <v/>
      </c>
      <c r="J40" s="16">
        <f>IF($A40="","",H40*N('Ürünler'!E40))</f>
        <v/>
      </c>
      <c r="K40" s="20">
        <f>IF($A40="","",IF(H40&lt;=0,"TÜKENDİ",IF(H40&lt;=I40,"KRİTİK","YETERLİ")))</f>
        <v/>
      </c>
      <c r="L40">
        <f>IF(OR($A40="",K40="YETERLİ"),"",COUNTIF($K$5:K40,"TÜKENDİ")+COUNTIF($K$5:K40,"KRİTİK"))</f>
        <v/>
      </c>
      <c r="M40">
        <f>IF($A40="","",SUMIFS('Hareketler'!$G$5:$G$1004,'Hareketler'!$B$5:$B$1004,$A40,'Hareketler'!$D$5:$D$1004,"Çıkış"))</f>
        <v/>
      </c>
      <c r="N40">
        <f>IF($A40="","",M40+ROW()/10000000)</f>
        <v/>
      </c>
    </row>
    <row r="41">
      <c r="A41" s="14">
        <f>IF('Ürünler'!A41="","",'Ürünler'!A41)</f>
        <v/>
      </c>
      <c r="B41" s="14">
        <f>IF($A41="","",'Ürünler'!B41)</f>
        <v/>
      </c>
      <c r="C41" s="14">
        <f>IF($A41="","",'Ürünler'!C41)</f>
        <v/>
      </c>
      <c r="D41" s="17">
        <f>IF($A41="","",'Ürünler'!D41)</f>
        <v/>
      </c>
      <c r="E41" s="18">
        <f>IF($A41="","",N('Ürünler'!H41))</f>
        <v/>
      </c>
      <c r="F41" s="18">
        <f>IF($A41="","",SUMIFS('Hareketler'!$E$5:$E$1004,'Hareketler'!$B$5:$B$1004,$A41,'Hareketler'!$D$5:$D$1004,"Giriş"))</f>
        <v/>
      </c>
      <c r="G41" s="18">
        <f>IF($A41="","",SUMIFS('Hareketler'!$E$5:$E$1004,'Hareketler'!$B$5:$B$1004,$A41,'Hareketler'!$D$5:$D$1004,"Çıkış"))</f>
        <v/>
      </c>
      <c r="H41" s="19">
        <f>IF($A41="","",E41+F41-G41)</f>
        <v/>
      </c>
      <c r="I41" s="18">
        <f>IF($A41="","",N('Ürünler'!G41))</f>
        <v/>
      </c>
      <c r="J41" s="16">
        <f>IF($A41="","",H41*N('Ürünler'!E41))</f>
        <v/>
      </c>
      <c r="K41" s="20">
        <f>IF($A41="","",IF(H41&lt;=0,"TÜKENDİ",IF(H41&lt;=I41,"KRİTİK","YETERLİ")))</f>
        <v/>
      </c>
      <c r="L41">
        <f>IF(OR($A41="",K41="YETERLİ"),"",COUNTIF($K$5:K41,"TÜKENDİ")+COUNTIF($K$5:K41,"KRİTİK"))</f>
        <v/>
      </c>
      <c r="M41">
        <f>IF($A41="","",SUMIFS('Hareketler'!$G$5:$G$1004,'Hareketler'!$B$5:$B$1004,$A41,'Hareketler'!$D$5:$D$1004,"Çıkış"))</f>
        <v/>
      </c>
      <c r="N41">
        <f>IF($A41="","",M41+ROW()/10000000)</f>
        <v/>
      </c>
    </row>
    <row r="42">
      <c r="A42" s="14">
        <f>IF('Ürünler'!A42="","",'Ürünler'!A42)</f>
        <v/>
      </c>
      <c r="B42" s="14">
        <f>IF($A42="","",'Ürünler'!B42)</f>
        <v/>
      </c>
      <c r="C42" s="14">
        <f>IF($A42="","",'Ürünler'!C42)</f>
        <v/>
      </c>
      <c r="D42" s="17">
        <f>IF($A42="","",'Ürünler'!D42)</f>
        <v/>
      </c>
      <c r="E42" s="18">
        <f>IF($A42="","",N('Ürünler'!H42))</f>
        <v/>
      </c>
      <c r="F42" s="18">
        <f>IF($A42="","",SUMIFS('Hareketler'!$E$5:$E$1004,'Hareketler'!$B$5:$B$1004,$A42,'Hareketler'!$D$5:$D$1004,"Giriş"))</f>
        <v/>
      </c>
      <c r="G42" s="18">
        <f>IF($A42="","",SUMIFS('Hareketler'!$E$5:$E$1004,'Hareketler'!$B$5:$B$1004,$A42,'Hareketler'!$D$5:$D$1004,"Çıkış"))</f>
        <v/>
      </c>
      <c r="H42" s="19">
        <f>IF($A42="","",E42+F42-G42)</f>
        <v/>
      </c>
      <c r="I42" s="18">
        <f>IF($A42="","",N('Ürünler'!G42))</f>
        <v/>
      </c>
      <c r="J42" s="16">
        <f>IF($A42="","",H42*N('Ürünler'!E42))</f>
        <v/>
      </c>
      <c r="K42" s="20">
        <f>IF($A42="","",IF(H42&lt;=0,"TÜKENDİ",IF(H42&lt;=I42,"KRİTİK","YETERLİ")))</f>
        <v/>
      </c>
      <c r="L42">
        <f>IF(OR($A42="",K42="YETERLİ"),"",COUNTIF($K$5:K42,"TÜKENDİ")+COUNTIF($K$5:K42,"KRİTİK"))</f>
        <v/>
      </c>
      <c r="M42">
        <f>IF($A42="","",SUMIFS('Hareketler'!$G$5:$G$1004,'Hareketler'!$B$5:$B$1004,$A42,'Hareketler'!$D$5:$D$1004,"Çıkış"))</f>
        <v/>
      </c>
      <c r="N42">
        <f>IF($A42="","",M42+ROW()/10000000)</f>
        <v/>
      </c>
    </row>
    <row r="43">
      <c r="A43" s="14">
        <f>IF('Ürünler'!A43="","",'Ürünler'!A43)</f>
        <v/>
      </c>
      <c r="B43" s="14">
        <f>IF($A43="","",'Ürünler'!B43)</f>
        <v/>
      </c>
      <c r="C43" s="14">
        <f>IF($A43="","",'Ürünler'!C43)</f>
        <v/>
      </c>
      <c r="D43" s="17">
        <f>IF($A43="","",'Ürünler'!D43)</f>
        <v/>
      </c>
      <c r="E43" s="18">
        <f>IF($A43="","",N('Ürünler'!H43))</f>
        <v/>
      </c>
      <c r="F43" s="18">
        <f>IF($A43="","",SUMIFS('Hareketler'!$E$5:$E$1004,'Hareketler'!$B$5:$B$1004,$A43,'Hareketler'!$D$5:$D$1004,"Giriş"))</f>
        <v/>
      </c>
      <c r="G43" s="18">
        <f>IF($A43="","",SUMIFS('Hareketler'!$E$5:$E$1004,'Hareketler'!$B$5:$B$1004,$A43,'Hareketler'!$D$5:$D$1004,"Çıkış"))</f>
        <v/>
      </c>
      <c r="H43" s="19">
        <f>IF($A43="","",E43+F43-G43)</f>
        <v/>
      </c>
      <c r="I43" s="18">
        <f>IF($A43="","",N('Ürünler'!G43))</f>
        <v/>
      </c>
      <c r="J43" s="16">
        <f>IF($A43="","",H43*N('Ürünler'!E43))</f>
        <v/>
      </c>
      <c r="K43" s="20">
        <f>IF($A43="","",IF(H43&lt;=0,"TÜKENDİ",IF(H43&lt;=I43,"KRİTİK","YETERLİ")))</f>
        <v/>
      </c>
      <c r="L43">
        <f>IF(OR($A43="",K43="YETERLİ"),"",COUNTIF($K$5:K43,"TÜKENDİ")+COUNTIF($K$5:K43,"KRİTİK"))</f>
        <v/>
      </c>
      <c r="M43">
        <f>IF($A43="","",SUMIFS('Hareketler'!$G$5:$G$1004,'Hareketler'!$B$5:$B$1004,$A43,'Hareketler'!$D$5:$D$1004,"Çıkış"))</f>
        <v/>
      </c>
      <c r="N43">
        <f>IF($A43="","",M43+ROW()/10000000)</f>
        <v/>
      </c>
    </row>
    <row r="44">
      <c r="A44" s="14">
        <f>IF('Ürünler'!A44="","",'Ürünler'!A44)</f>
        <v/>
      </c>
      <c r="B44" s="14">
        <f>IF($A44="","",'Ürünler'!B44)</f>
        <v/>
      </c>
      <c r="C44" s="14">
        <f>IF($A44="","",'Ürünler'!C44)</f>
        <v/>
      </c>
      <c r="D44" s="17">
        <f>IF($A44="","",'Ürünler'!D44)</f>
        <v/>
      </c>
      <c r="E44" s="18">
        <f>IF($A44="","",N('Ürünler'!H44))</f>
        <v/>
      </c>
      <c r="F44" s="18">
        <f>IF($A44="","",SUMIFS('Hareketler'!$E$5:$E$1004,'Hareketler'!$B$5:$B$1004,$A44,'Hareketler'!$D$5:$D$1004,"Giriş"))</f>
        <v/>
      </c>
      <c r="G44" s="18">
        <f>IF($A44="","",SUMIFS('Hareketler'!$E$5:$E$1004,'Hareketler'!$B$5:$B$1004,$A44,'Hareketler'!$D$5:$D$1004,"Çıkış"))</f>
        <v/>
      </c>
      <c r="H44" s="19">
        <f>IF($A44="","",E44+F44-G44)</f>
        <v/>
      </c>
      <c r="I44" s="18">
        <f>IF($A44="","",N('Ürünler'!G44))</f>
        <v/>
      </c>
      <c r="J44" s="16">
        <f>IF($A44="","",H44*N('Ürünler'!E44))</f>
        <v/>
      </c>
      <c r="K44" s="20">
        <f>IF($A44="","",IF(H44&lt;=0,"TÜKENDİ",IF(H44&lt;=I44,"KRİTİK","YETERLİ")))</f>
        <v/>
      </c>
      <c r="L44">
        <f>IF(OR($A44="",K44="YETERLİ"),"",COUNTIF($K$5:K44,"TÜKENDİ")+COUNTIF($K$5:K44,"KRİTİK"))</f>
        <v/>
      </c>
      <c r="M44">
        <f>IF($A44="","",SUMIFS('Hareketler'!$G$5:$G$1004,'Hareketler'!$B$5:$B$1004,$A44,'Hareketler'!$D$5:$D$1004,"Çıkış"))</f>
        <v/>
      </c>
      <c r="N44">
        <f>IF($A44="","",M44+ROW()/10000000)</f>
        <v/>
      </c>
    </row>
    <row r="45">
      <c r="A45" s="14">
        <f>IF('Ürünler'!A45="","",'Ürünler'!A45)</f>
        <v/>
      </c>
      <c r="B45" s="14">
        <f>IF($A45="","",'Ürünler'!B45)</f>
        <v/>
      </c>
      <c r="C45" s="14">
        <f>IF($A45="","",'Ürünler'!C45)</f>
        <v/>
      </c>
      <c r="D45" s="17">
        <f>IF($A45="","",'Ürünler'!D45)</f>
        <v/>
      </c>
      <c r="E45" s="18">
        <f>IF($A45="","",N('Ürünler'!H45))</f>
        <v/>
      </c>
      <c r="F45" s="18">
        <f>IF($A45="","",SUMIFS('Hareketler'!$E$5:$E$1004,'Hareketler'!$B$5:$B$1004,$A45,'Hareketler'!$D$5:$D$1004,"Giriş"))</f>
        <v/>
      </c>
      <c r="G45" s="18">
        <f>IF($A45="","",SUMIFS('Hareketler'!$E$5:$E$1004,'Hareketler'!$B$5:$B$1004,$A45,'Hareketler'!$D$5:$D$1004,"Çıkış"))</f>
        <v/>
      </c>
      <c r="H45" s="19">
        <f>IF($A45="","",E45+F45-G45)</f>
        <v/>
      </c>
      <c r="I45" s="18">
        <f>IF($A45="","",N('Ürünler'!G45))</f>
        <v/>
      </c>
      <c r="J45" s="16">
        <f>IF($A45="","",H45*N('Ürünler'!E45))</f>
        <v/>
      </c>
      <c r="K45" s="20">
        <f>IF($A45="","",IF(H45&lt;=0,"TÜKENDİ",IF(H45&lt;=I45,"KRİTİK","YETERLİ")))</f>
        <v/>
      </c>
      <c r="L45">
        <f>IF(OR($A45="",K45="YETERLİ"),"",COUNTIF($K$5:K45,"TÜKENDİ")+COUNTIF($K$5:K45,"KRİTİK"))</f>
        <v/>
      </c>
      <c r="M45">
        <f>IF($A45="","",SUMIFS('Hareketler'!$G$5:$G$1004,'Hareketler'!$B$5:$B$1004,$A45,'Hareketler'!$D$5:$D$1004,"Çıkış"))</f>
        <v/>
      </c>
      <c r="N45">
        <f>IF($A45="","",M45+ROW()/10000000)</f>
        <v/>
      </c>
    </row>
    <row r="46">
      <c r="A46" s="14">
        <f>IF('Ürünler'!A46="","",'Ürünler'!A46)</f>
        <v/>
      </c>
      <c r="B46" s="14">
        <f>IF($A46="","",'Ürünler'!B46)</f>
        <v/>
      </c>
      <c r="C46" s="14">
        <f>IF($A46="","",'Ürünler'!C46)</f>
        <v/>
      </c>
      <c r="D46" s="17">
        <f>IF($A46="","",'Ürünler'!D46)</f>
        <v/>
      </c>
      <c r="E46" s="18">
        <f>IF($A46="","",N('Ürünler'!H46))</f>
        <v/>
      </c>
      <c r="F46" s="18">
        <f>IF($A46="","",SUMIFS('Hareketler'!$E$5:$E$1004,'Hareketler'!$B$5:$B$1004,$A46,'Hareketler'!$D$5:$D$1004,"Giriş"))</f>
        <v/>
      </c>
      <c r="G46" s="18">
        <f>IF($A46="","",SUMIFS('Hareketler'!$E$5:$E$1004,'Hareketler'!$B$5:$B$1004,$A46,'Hareketler'!$D$5:$D$1004,"Çıkış"))</f>
        <v/>
      </c>
      <c r="H46" s="19">
        <f>IF($A46="","",E46+F46-G46)</f>
        <v/>
      </c>
      <c r="I46" s="18">
        <f>IF($A46="","",N('Ürünler'!G46))</f>
        <v/>
      </c>
      <c r="J46" s="16">
        <f>IF($A46="","",H46*N('Ürünler'!E46))</f>
        <v/>
      </c>
      <c r="K46" s="20">
        <f>IF($A46="","",IF(H46&lt;=0,"TÜKENDİ",IF(H46&lt;=I46,"KRİTİK","YETERLİ")))</f>
        <v/>
      </c>
      <c r="L46">
        <f>IF(OR($A46="",K46="YETERLİ"),"",COUNTIF($K$5:K46,"TÜKENDİ")+COUNTIF($K$5:K46,"KRİTİK"))</f>
        <v/>
      </c>
      <c r="M46">
        <f>IF($A46="","",SUMIFS('Hareketler'!$G$5:$G$1004,'Hareketler'!$B$5:$B$1004,$A46,'Hareketler'!$D$5:$D$1004,"Çıkış"))</f>
        <v/>
      </c>
      <c r="N46">
        <f>IF($A46="","",M46+ROW()/10000000)</f>
        <v/>
      </c>
    </row>
    <row r="47">
      <c r="A47" s="14">
        <f>IF('Ürünler'!A47="","",'Ürünler'!A47)</f>
        <v/>
      </c>
      <c r="B47" s="14">
        <f>IF($A47="","",'Ürünler'!B47)</f>
        <v/>
      </c>
      <c r="C47" s="14">
        <f>IF($A47="","",'Ürünler'!C47)</f>
        <v/>
      </c>
      <c r="D47" s="17">
        <f>IF($A47="","",'Ürünler'!D47)</f>
        <v/>
      </c>
      <c r="E47" s="18">
        <f>IF($A47="","",N('Ürünler'!H47))</f>
        <v/>
      </c>
      <c r="F47" s="18">
        <f>IF($A47="","",SUMIFS('Hareketler'!$E$5:$E$1004,'Hareketler'!$B$5:$B$1004,$A47,'Hareketler'!$D$5:$D$1004,"Giriş"))</f>
        <v/>
      </c>
      <c r="G47" s="18">
        <f>IF($A47="","",SUMIFS('Hareketler'!$E$5:$E$1004,'Hareketler'!$B$5:$B$1004,$A47,'Hareketler'!$D$5:$D$1004,"Çıkış"))</f>
        <v/>
      </c>
      <c r="H47" s="19">
        <f>IF($A47="","",E47+F47-G47)</f>
        <v/>
      </c>
      <c r="I47" s="18">
        <f>IF($A47="","",N('Ürünler'!G47))</f>
        <v/>
      </c>
      <c r="J47" s="16">
        <f>IF($A47="","",H47*N('Ürünler'!E47))</f>
        <v/>
      </c>
      <c r="K47" s="20">
        <f>IF($A47="","",IF(H47&lt;=0,"TÜKENDİ",IF(H47&lt;=I47,"KRİTİK","YETERLİ")))</f>
        <v/>
      </c>
      <c r="L47">
        <f>IF(OR($A47="",K47="YETERLİ"),"",COUNTIF($K$5:K47,"TÜKENDİ")+COUNTIF($K$5:K47,"KRİTİK"))</f>
        <v/>
      </c>
      <c r="M47">
        <f>IF($A47="","",SUMIFS('Hareketler'!$G$5:$G$1004,'Hareketler'!$B$5:$B$1004,$A47,'Hareketler'!$D$5:$D$1004,"Çıkış"))</f>
        <v/>
      </c>
      <c r="N47">
        <f>IF($A47="","",M47+ROW()/10000000)</f>
        <v/>
      </c>
    </row>
    <row r="48">
      <c r="A48" s="14">
        <f>IF('Ürünler'!A48="","",'Ürünler'!A48)</f>
        <v/>
      </c>
      <c r="B48" s="14">
        <f>IF($A48="","",'Ürünler'!B48)</f>
        <v/>
      </c>
      <c r="C48" s="14">
        <f>IF($A48="","",'Ürünler'!C48)</f>
        <v/>
      </c>
      <c r="D48" s="17">
        <f>IF($A48="","",'Ürünler'!D48)</f>
        <v/>
      </c>
      <c r="E48" s="18">
        <f>IF($A48="","",N('Ürünler'!H48))</f>
        <v/>
      </c>
      <c r="F48" s="18">
        <f>IF($A48="","",SUMIFS('Hareketler'!$E$5:$E$1004,'Hareketler'!$B$5:$B$1004,$A48,'Hareketler'!$D$5:$D$1004,"Giriş"))</f>
        <v/>
      </c>
      <c r="G48" s="18">
        <f>IF($A48="","",SUMIFS('Hareketler'!$E$5:$E$1004,'Hareketler'!$B$5:$B$1004,$A48,'Hareketler'!$D$5:$D$1004,"Çıkış"))</f>
        <v/>
      </c>
      <c r="H48" s="19">
        <f>IF($A48="","",E48+F48-G48)</f>
        <v/>
      </c>
      <c r="I48" s="18">
        <f>IF($A48="","",N('Ürünler'!G48))</f>
        <v/>
      </c>
      <c r="J48" s="16">
        <f>IF($A48="","",H48*N('Ürünler'!E48))</f>
        <v/>
      </c>
      <c r="K48" s="20">
        <f>IF($A48="","",IF(H48&lt;=0,"TÜKENDİ",IF(H48&lt;=I48,"KRİTİK","YETERLİ")))</f>
        <v/>
      </c>
      <c r="L48">
        <f>IF(OR($A48="",K48="YETERLİ"),"",COUNTIF($K$5:K48,"TÜKENDİ")+COUNTIF($K$5:K48,"KRİTİK"))</f>
        <v/>
      </c>
      <c r="M48">
        <f>IF($A48="","",SUMIFS('Hareketler'!$G$5:$G$1004,'Hareketler'!$B$5:$B$1004,$A48,'Hareketler'!$D$5:$D$1004,"Çıkış"))</f>
        <v/>
      </c>
      <c r="N48">
        <f>IF($A48="","",M48+ROW()/10000000)</f>
        <v/>
      </c>
    </row>
    <row r="49">
      <c r="A49" s="14">
        <f>IF('Ürünler'!A49="","",'Ürünler'!A49)</f>
        <v/>
      </c>
      <c r="B49" s="14">
        <f>IF($A49="","",'Ürünler'!B49)</f>
        <v/>
      </c>
      <c r="C49" s="14">
        <f>IF($A49="","",'Ürünler'!C49)</f>
        <v/>
      </c>
      <c r="D49" s="17">
        <f>IF($A49="","",'Ürünler'!D49)</f>
        <v/>
      </c>
      <c r="E49" s="18">
        <f>IF($A49="","",N('Ürünler'!H49))</f>
        <v/>
      </c>
      <c r="F49" s="18">
        <f>IF($A49="","",SUMIFS('Hareketler'!$E$5:$E$1004,'Hareketler'!$B$5:$B$1004,$A49,'Hareketler'!$D$5:$D$1004,"Giriş"))</f>
        <v/>
      </c>
      <c r="G49" s="18">
        <f>IF($A49="","",SUMIFS('Hareketler'!$E$5:$E$1004,'Hareketler'!$B$5:$B$1004,$A49,'Hareketler'!$D$5:$D$1004,"Çıkış"))</f>
        <v/>
      </c>
      <c r="H49" s="19">
        <f>IF($A49="","",E49+F49-G49)</f>
        <v/>
      </c>
      <c r="I49" s="18">
        <f>IF($A49="","",N('Ürünler'!G49))</f>
        <v/>
      </c>
      <c r="J49" s="16">
        <f>IF($A49="","",H49*N('Ürünler'!E49))</f>
        <v/>
      </c>
      <c r="K49" s="20">
        <f>IF($A49="","",IF(H49&lt;=0,"TÜKENDİ",IF(H49&lt;=I49,"KRİTİK","YETERLİ")))</f>
        <v/>
      </c>
      <c r="L49">
        <f>IF(OR($A49="",K49="YETERLİ"),"",COUNTIF($K$5:K49,"TÜKENDİ")+COUNTIF($K$5:K49,"KRİTİK"))</f>
        <v/>
      </c>
      <c r="M49">
        <f>IF($A49="","",SUMIFS('Hareketler'!$G$5:$G$1004,'Hareketler'!$B$5:$B$1004,$A49,'Hareketler'!$D$5:$D$1004,"Çıkış"))</f>
        <v/>
      </c>
      <c r="N49">
        <f>IF($A49="","",M49+ROW()/10000000)</f>
        <v/>
      </c>
    </row>
    <row r="50">
      <c r="A50" s="14">
        <f>IF('Ürünler'!A50="","",'Ürünler'!A50)</f>
        <v/>
      </c>
      <c r="B50" s="14">
        <f>IF($A50="","",'Ürünler'!B50)</f>
        <v/>
      </c>
      <c r="C50" s="14">
        <f>IF($A50="","",'Ürünler'!C50)</f>
        <v/>
      </c>
      <c r="D50" s="17">
        <f>IF($A50="","",'Ürünler'!D50)</f>
        <v/>
      </c>
      <c r="E50" s="18">
        <f>IF($A50="","",N('Ürünler'!H50))</f>
        <v/>
      </c>
      <c r="F50" s="18">
        <f>IF($A50="","",SUMIFS('Hareketler'!$E$5:$E$1004,'Hareketler'!$B$5:$B$1004,$A50,'Hareketler'!$D$5:$D$1004,"Giriş"))</f>
        <v/>
      </c>
      <c r="G50" s="18">
        <f>IF($A50="","",SUMIFS('Hareketler'!$E$5:$E$1004,'Hareketler'!$B$5:$B$1004,$A50,'Hareketler'!$D$5:$D$1004,"Çıkış"))</f>
        <v/>
      </c>
      <c r="H50" s="19">
        <f>IF($A50="","",E50+F50-G50)</f>
        <v/>
      </c>
      <c r="I50" s="18">
        <f>IF($A50="","",N('Ürünler'!G50))</f>
        <v/>
      </c>
      <c r="J50" s="16">
        <f>IF($A50="","",H50*N('Ürünler'!E50))</f>
        <v/>
      </c>
      <c r="K50" s="20">
        <f>IF($A50="","",IF(H50&lt;=0,"TÜKENDİ",IF(H50&lt;=I50,"KRİTİK","YETERLİ")))</f>
        <v/>
      </c>
      <c r="L50">
        <f>IF(OR($A50="",K50="YETERLİ"),"",COUNTIF($K$5:K50,"TÜKENDİ")+COUNTIF($K$5:K50,"KRİTİK"))</f>
        <v/>
      </c>
      <c r="M50">
        <f>IF($A50="","",SUMIFS('Hareketler'!$G$5:$G$1004,'Hareketler'!$B$5:$B$1004,$A50,'Hareketler'!$D$5:$D$1004,"Çıkış"))</f>
        <v/>
      </c>
      <c r="N50">
        <f>IF($A50="","",M50+ROW()/10000000)</f>
        <v/>
      </c>
    </row>
    <row r="51">
      <c r="A51" s="14">
        <f>IF('Ürünler'!A51="","",'Ürünler'!A51)</f>
        <v/>
      </c>
      <c r="B51" s="14">
        <f>IF($A51="","",'Ürünler'!B51)</f>
        <v/>
      </c>
      <c r="C51" s="14">
        <f>IF($A51="","",'Ürünler'!C51)</f>
        <v/>
      </c>
      <c r="D51" s="17">
        <f>IF($A51="","",'Ürünler'!D51)</f>
        <v/>
      </c>
      <c r="E51" s="18">
        <f>IF($A51="","",N('Ürünler'!H51))</f>
        <v/>
      </c>
      <c r="F51" s="18">
        <f>IF($A51="","",SUMIFS('Hareketler'!$E$5:$E$1004,'Hareketler'!$B$5:$B$1004,$A51,'Hareketler'!$D$5:$D$1004,"Giriş"))</f>
        <v/>
      </c>
      <c r="G51" s="18">
        <f>IF($A51="","",SUMIFS('Hareketler'!$E$5:$E$1004,'Hareketler'!$B$5:$B$1004,$A51,'Hareketler'!$D$5:$D$1004,"Çıkış"))</f>
        <v/>
      </c>
      <c r="H51" s="19">
        <f>IF($A51="","",E51+F51-G51)</f>
        <v/>
      </c>
      <c r="I51" s="18">
        <f>IF($A51="","",N('Ürünler'!G51))</f>
        <v/>
      </c>
      <c r="J51" s="16">
        <f>IF($A51="","",H51*N('Ürünler'!E51))</f>
        <v/>
      </c>
      <c r="K51" s="20">
        <f>IF($A51="","",IF(H51&lt;=0,"TÜKENDİ",IF(H51&lt;=I51,"KRİTİK","YETERLİ")))</f>
        <v/>
      </c>
      <c r="L51">
        <f>IF(OR($A51="",K51="YETERLİ"),"",COUNTIF($K$5:K51,"TÜKENDİ")+COUNTIF($K$5:K51,"KRİTİK"))</f>
        <v/>
      </c>
      <c r="M51">
        <f>IF($A51="","",SUMIFS('Hareketler'!$G$5:$G$1004,'Hareketler'!$B$5:$B$1004,$A51,'Hareketler'!$D$5:$D$1004,"Çıkış"))</f>
        <v/>
      </c>
      <c r="N51">
        <f>IF($A51="","",M51+ROW()/10000000)</f>
        <v/>
      </c>
    </row>
    <row r="52">
      <c r="A52" s="14">
        <f>IF('Ürünler'!A52="","",'Ürünler'!A52)</f>
        <v/>
      </c>
      <c r="B52" s="14">
        <f>IF($A52="","",'Ürünler'!B52)</f>
        <v/>
      </c>
      <c r="C52" s="14">
        <f>IF($A52="","",'Ürünler'!C52)</f>
        <v/>
      </c>
      <c r="D52" s="17">
        <f>IF($A52="","",'Ürünler'!D52)</f>
        <v/>
      </c>
      <c r="E52" s="18">
        <f>IF($A52="","",N('Ürünler'!H52))</f>
        <v/>
      </c>
      <c r="F52" s="18">
        <f>IF($A52="","",SUMIFS('Hareketler'!$E$5:$E$1004,'Hareketler'!$B$5:$B$1004,$A52,'Hareketler'!$D$5:$D$1004,"Giriş"))</f>
        <v/>
      </c>
      <c r="G52" s="18">
        <f>IF($A52="","",SUMIFS('Hareketler'!$E$5:$E$1004,'Hareketler'!$B$5:$B$1004,$A52,'Hareketler'!$D$5:$D$1004,"Çıkış"))</f>
        <v/>
      </c>
      <c r="H52" s="19">
        <f>IF($A52="","",E52+F52-G52)</f>
        <v/>
      </c>
      <c r="I52" s="18">
        <f>IF($A52="","",N('Ürünler'!G52))</f>
        <v/>
      </c>
      <c r="J52" s="16">
        <f>IF($A52="","",H52*N('Ürünler'!E52))</f>
        <v/>
      </c>
      <c r="K52" s="20">
        <f>IF($A52="","",IF(H52&lt;=0,"TÜKENDİ",IF(H52&lt;=I52,"KRİTİK","YETERLİ")))</f>
        <v/>
      </c>
      <c r="L52">
        <f>IF(OR($A52="",K52="YETERLİ"),"",COUNTIF($K$5:K52,"TÜKENDİ")+COUNTIF($K$5:K52,"KRİTİK"))</f>
        <v/>
      </c>
      <c r="M52">
        <f>IF($A52="","",SUMIFS('Hareketler'!$G$5:$G$1004,'Hareketler'!$B$5:$B$1004,$A52,'Hareketler'!$D$5:$D$1004,"Çıkış"))</f>
        <v/>
      </c>
      <c r="N52">
        <f>IF($A52="","",M52+ROW()/10000000)</f>
        <v/>
      </c>
    </row>
    <row r="53">
      <c r="A53" s="14">
        <f>IF('Ürünler'!A53="","",'Ürünler'!A53)</f>
        <v/>
      </c>
      <c r="B53" s="14">
        <f>IF($A53="","",'Ürünler'!B53)</f>
        <v/>
      </c>
      <c r="C53" s="14">
        <f>IF($A53="","",'Ürünler'!C53)</f>
        <v/>
      </c>
      <c r="D53" s="17">
        <f>IF($A53="","",'Ürünler'!D53)</f>
        <v/>
      </c>
      <c r="E53" s="18">
        <f>IF($A53="","",N('Ürünler'!H53))</f>
        <v/>
      </c>
      <c r="F53" s="18">
        <f>IF($A53="","",SUMIFS('Hareketler'!$E$5:$E$1004,'Hareketler'!$B$5:$B$1004,$A53,'Hareketler'!$D$5:$D$1004,"Giriş"))</f>
        <v/>
      </c>
      <c r="G53" s="18">
        <f>IF($A53="","",SUMIFS('Hareketler'!$E$5:$E$1004,'Hareketler'!$B$5:$B$1004,$A53,'Hareketler'!$D$5:$D$1004,"Çıkış"))</f>
        <v/>
      </c>
      <c r="H53" s="19">
        <f>IF($A53="","",E53+F53-G53)</f>
        <v/>
      </c>
      <c r="I53" s="18">
        <f>IF($A53="","",N('Ürünler'!G53))</f>
        <v/>
      </c>
      <c r="J53" s="16">
        <f>IF($A53="","",H53*N('Ürünler'!E53))</f>
        <v/>
      </c>
      <c r="K53" s="20">
        <f>IF($A53="","",IF(H53&lt;=0,"TÜKENDİ",IF(H53&lt;=I53,"KRİTİK","YETERLİ")))</f>
        <v/>
      </c>
      <c r="L53">
        <f>IF(OR($A53="",K53="YETERLİ"),"",COUNTIF($K$5:K53,"TÜKENDİ")+COUNTIF($K$5:K53,"KRİTİK"))</f>
        <v/>
      </c>
      <c r="M53">
        <f>IF($A53="","",SUMIFS('Hareketler'!$G$5:$G$1004,'Hareketler'!$B$5:$B$1004,$A53,'Hareketler'!$D$5:$D$1004,"Çıkış"))</f>
        <v/>
      </c>
      <c r="N53">
        <f>IF($A53="","",M53+ROW()/10000000)</f>
        <v/>
      </c>
    </row>
    <row r="54">
      <c r="A54" s="14">
        <f>IF('Ürünler'!A54="","",'Ürünler'!A54)</f>
        <v/>
      </c>
      <c r="B54" s="14">
        <f>IF($A54="","",'Ürünler'!B54)</f>
        <v/>
      </c>
      <c r="C54" s="14">
        <f>IF($A54="","",'Ürünler'!C54)</f>
        <v/>
      </c>
      <c r="D54" s="17">
        <f>IF($A54="","",'Ürünler'!D54)</f>
        <v/>
      </c>
      <c r="E54" s="18">
        <f>IF($A54="","",N('Ürünler'!H54))</f>
        <v/>
      </c>
      <c r="F54" s="18">
        <f>IF($A54="","",SUMIFS('Hareketler'!$E$5:$E$1004,'Hareketler'!$B$5:$B$1004,$A54,'Hareketler'!$D$5:$D$1004,"Giriş"))</f>
        <v/>
      </c>
      <c r="G54" s="18">
        <f>IF($A54="","",SUMIFS('Hareketler'!$E$5:$E$1004,'Hareketler'!$B$5:$B$1004,$A54,'Hareketler'!$D$5:$D$1004,"Çıkış"))</f>
        <v/>
      </c>
      <c r="H54" s="19">
        <f>IF($A54="","",E54+F54-G54)</f>
        <v/>
      </c>
      <c r="I54" s="18">
        <f>IF($A54="","",N('Ürünler'!G54))</f>
        <v/>
      </c>
      <c r="J54" s="16">
        <f>IF($A54="","",H54*N('Ürünler'!E54))</f>
        <v/>
      </c>
      <c r="K54" s="20">
        <f>IF($A54="","",IF(H54&lt;=0,"TÜKENDİ",IF(H54&lt;=I54,"KRİTİK","YETERLİ")))</f>
        <v/>
      </c>
      <c r="L54">
        <f>IF(OR($A54="",K54="YETERLİ"),"",COUNTIF($K$5:K54,"TÜKENDİ")+COUNTIF($K$5:K54,"KRİTİK"))</f>
        <v/>
      </c>
      <c r="M54">
        <f>IF($A54="","",SUMIFS('Hareketler'!$G$5:$G$1004,'Hareketler'!$B$5:$B$1004,$A54,'Hareketler'!$D$5:$D$1004,"Çıkış"))</f>
        <v/>
      </c>
      <c r="N54">
        <f>IF($A54="","",M54+ROW()/10000000)</f>
        <v/>
      </c>
    </row>
    <row r="55">
      <c r="A55" s="14">
        <f>IF('Ürünler'!A55="","",'Ürünler'!A55)</f>
        <v/>
      </c>
      <c r="B55" s="14">
        <f>IF($A55="","",'Ürünler'!B55)</f>
        <v/>
      </c>
      <c r="C55" s="14">
        <f>IF($A55="","",'Ürünler'!C55)</f>
        <v/>
      </c>
      <c r="D55" s="17">
        <f>IF($A55="","",'Ürünler'!D55)</f>
        <v/>
      </c>
      <c r="E55" s="18">
        <f>IF($A55="","",N('Ürünler'!H55))</f>
        <v/>
      </c>
      <c r="F55" s="18">
        <f>IF($A55="","",SUMIFS('Hareketler'!$E$5:$E$1004,'Hareketler'!$B$5:$B$1004,$A55,'Hareketler'!$D$5:$D$1004,"Giriş"))</f>
        <v/>
      </c>
      <c r="G55" s="18">
        <f>IF($A55="","",SUMIFS('Hareketler'!$E$5:$E$1004,'Hareketler'!$B$5:$B$1004,$A55,'Hareketler'!$D$5:$D$1004,"Çıkış"))</f>
        <v/>
      </c>
      <c r="H55" s="19">
        <f>IF($A55="","",E55+F55-G55)</f>
        <v/>
      </c>
      <c r="I55" s="18">
        <f>IF($A55="","",N('Ürünler'!G55))</f>
        <v/>
      </c>
      <c r="J55" s="16">
        <f>IF($A55="","",H55*N('Ürünler'!E55))</f>
        <v/>
      </c>
      <c r="K55" s="20">
        <f>IF($A55="","",IF(H55&lt;=0,"TÜKENDİ",IF(H55&lt;=I55,"KRİTİK","YETERLİ")))</f>
        <v/>
      </c>
      <c r="L55">
        <f>IF(OR($A55="",K55="YETERLİ"),"",COUNTIF($K$5:K55,"TÜKENDİ")+COUNTIF($K$5:K55,"KRİTİK"))</f>
        <v/>
      </c>
      <c r="M55">
        <f>IF($A55="","",SUMIFS('Hareketler'!$G$5:$G$1004,'Hareketler'!$B$5:$B$1004,$A55,'Hareketler'!$D$5:$D$1004,"Çıkış"))</f>
        <v/>
      </c>
      <c r="N55">
        <f>IF($A55="","",M55+ROW()/10000000)</f>
        <v/>
      </c>
    </row>
    <row r="56">
      <c r="A56" s="14">
        <f>IF('Ürünler'!A56="","",'Ürünler'!A56)</f>
        <v/>
      </c>
      <c r="B56" s="14">
        <f>IF($A56="","",'Ürünler'!B56)</f>
        <v/>
      </c>
      <c r="C56" s="14">
        <f>IF($A56="","",'Ürünler'!C56)</f>
        <v/>
      </c>
      <c r="D56" s="17">
        <f>IF($A56="","",'Ürünler'!D56)</f>
        <v/>
      </c>
      <c r="E56" s="18">
        <f>IF($A56="","",N('Ürünler'!H56))</f>
        <v/>
      </c>
      <c r="F56" s="18">
        <f>IF($A56="","",SUMIFS('Hareketler'!$E$5:$E$1004,'Hareketler'!$B$5:$B$1004,$A56,'Hareketler'!$D$5:$D$1004,"Giriş"))</f>
        <v/>
      </c>
      <c r="G56" s="18">
        <f>IF($A56="","",SUMIFS('Hareketler'!$E$5:$E$1004,'Hareketler'!$B$5:$B$1004,$A56,'Hareketler'!$D$5:$D$1004,"Çıkış"))</f>
        <v/>
      </c>
      <c r="H56" s="19">
        <f>IF($A56="","",E56+F56-G56)</f>
        <v/>
      </c>
      <c r="I56" s="18">
        <f>IF($A56="","",N('Ürünler'!G56))</f>
        <v/>
      </c>
      <c r="J56" s="16">
        <f>IF($A56="","",H56*N('Ürünler'!E56))</f>
        <v/>
      </c>
      <c r="K56" s="20">
        <f>IF($A56="","",IF(H56&lt;=0,"TÜKENDİ",IF(H56&lt;=I56,"KRİTİK","YETERLİ")))</f>
        <v/>
      </c>
      <c r="L56">
        <f>IF(OR($A56="",K56="YETERLİ"),"",COUNTIF($K$5:K56,"TÜKENDİ")+COUNTIF($K$5:K56,"KRİTİK"))</f>
        <v/>
      </c>
      <c r="M56">
        <f>IF($A56="","",SUMIFS('Hareketler'!$G$5:$G$1004,'Hareketler'!$B$5:$B$1004,$A56,'Hareketler'!$D$5:$D$1004,"Çıkış"))</f>
        <v/>
      </c>
      <c r="N56">
        <f>IF($A56="","",M56+ROW()/10000000)</f>
        <v/>
      </c>
    </row>
    <row r="57">
      <c r="A57" s="14">
        <f>IF('Ürünler'!A57="","",'Ürünler'!A57)</f>
        <v/>
      </c>
      <c r="B57" s="14">
        <f>IF($A57="","",'Ürünler'!B57)</f>
        <v/>
      </c>
      <c r="C57" s="14">
        <f>IF($A57="","",'Ürünler'!C57)</f>
        <v/>
      </c>
      <c r="D57" s="17">
        <f>IF($A57="","",'Ürünler'!D57)</f>
        <v/>
      </c>
      <c r="E57" s="18">
        <f>IF($A57="","",N('Ürünler'!H57))</f>
        <v/>
      </c>
      <c r="F57" s="18">
        <f>IF($A57="","",SUMIFS('Hareketler'!$E$5:$E$1004,'Hareketler'!$B$5:$B$1004,$A57,'Hareketler'!$D$5:$D$1004,"Giriş"))</f>
        <v/>
      </c>
      <c r="G57" s="18">
        <f>IF($A57="","",SUMIFS('Hareketler'!$E$5:$E$1004,'Hareketler'!$B$5:$B$1004,$A57,'Hareketler'!$D$5:$D$1004,"Çıkış"))</f>
        <v/>
      </c>
      <c r="H57" s="19">
        <f>IF($A57="","",E57+F57-G57)</f>
        <v/>
      </c>
      <c r="I57" s="18">
        <f>IF($A57="","",N('Ürünler'!G57))</f>
        <v/>
      </c>
      <c r="J57" s="16">
        <f>IF($A57="","",H57*N('Ürünler'!E57))</f>
        <v/>
      </c>
      <c r="K57" s="20">
        <f>IF($A57="","",IF(H57&lt;=0,"TÜKENDİ",IF(H57&lt;=I57,"KRİTİK","YETERLİ")))</f>
        <v/>
      </c>
      <c r="L57">
        <f>IF(OR($A57="",K57="YETERLİ"),"",COUNTIF($K$5:K57,"TÜKENDİ")+COUNTIF($K$5:K57,"KRİTİK"))</f>
        <v/>
      </c>
      <c r="M57">
        <f>IF($A57="","",SUMIFS('Hareketler'!$G$5:$G$1004,'Hareketler'!$B$5:$B$1004,$A57,'Hareketler'!$D$5:$D$1004,"Çıkış"))</f>
        <v/>
      </c>
      <c r="N57">
        <f>IF($A57="","",M57+ROW()/10000000)</f>
        <v/>
      </c>
    </row>
    <row r="58">
      <c r="A58" s="14">
        <f>IF('Ürünler'!A58="","",'Ürünler'!A58)</f>
        <v/>
      </c>
      <c r="B58" s="14">
        <f>IF($A58="","",'Ürünler'!B58)</f>
        <v/>
      </c>
      <c r="C58" s="14">
        <f>IF($A58="","",'Ürünler'!C58)</f>
        <v/>
      </c>
      <c r="D58" s="17">
        <f>IF($A58="","",'Ürünler'!D58)</f>
        <v/>
      </c>
      <c r="E58" s="18">
        <f>IF($A58="","",N('Ürünler'!H58))</f>
        <v/>
      </c>
      <c r="F58" s="18">
        <f>IF($A58="","",SUMIFS('Hareketler'!$E$5:$E$1004,'Hareketler'!$B$5:$B$1004,$A58,'Hareketler'!$D$5:$D$1004,"Giriş"))</f>
        <v/>
      </c>
      <c r="G58" s="18">
        <f>IF($A58="","",SUMIFS('Hareketler'!$E$5:$E$1004,'Hareketler'!$B$5:$B$1004,$A58,'Hareketler'!$D$5:$D$1004,"Çıkış"))</f>
        <v/>
      </c>
      <c r="H58" s="19">
        <f>IF($A58="","",E58+F58-G58)</f>
        <v/>
      </c>
      <c r="I58" s="18">
        <f>IF($A58="","",N('Ürünler'!G58))</f>
        <v/>
      </c>
      <c r="J58" s="16">
        <f>IF($A58="","",H58*N('Ürünler'!E58))</f>
        <v/>
      </c>
      <c r="K58" s="20">
        <f>IF($A58="","",IF(H58&lt;=0,"TÜKENDİ",IF(H58&lt;=I58,"KRİTİK","YETERLİ")))</f>
        <v/>
      </c>
      <c r="L58">
        <f>IF(OR($A58="",K58="YETERLİ"),"",COUNTIF($K$5:K58,"TÜKENDİ")+COUNTIF($K$5:K58,"KRİTİK"))</f>
        <v/>
      </c>
      <c r="M58">
        <f>IF($A58="","",SUMIFS('Hareketler'!$G$5:$G$1004,'Hareketler'!$B$5:$B$1004,$A58,'Hareketler'!$D$5:$D$1004,"Çıkış"))</f>
        <v/>
      </c>
      <c r="N58">
        <f>IF($A58="","",M58+ROW()/10000000)</f>
        <v/>
      </c>
    </row>
    <row r="59">
      <c r="A59" s="14">
        <f>IF('Ürünler'!A59="","",'Ürünler'!A59)</f>
        <v/>
      </c>
      <c r="B59" s="14">
        <f>IF($A59="","",'Ürünler'!B59)</f>
        <v/>
      </c>
      <c r="C59" s="14">
        <f>IF($A59="","",'Ürünler'!C59)</f>
        <v/>
      </c>
      <c r="D59" s="17">
        <f>IF($A59="","",'Ürünler'!D59)</f>
        <v/>
      </c>
      <c r="E59" s="18">
        <f>IF($A59="","",N('Ürünler'!H59))</f>
        <v/>
      </c>
      <c r="F59" s="18">
        <f>IF($A59="","",SUMIFS('Hareketler'!$E$5:$E$1004,'Hareketler'!$B$5:$B$1004,$A59,'Hareketler'!$D$5:$D$1004,"Giriş"))</f>
        <v/>
      </c>
      <c r="G59" s="18">
        <f>IF($A59="","",SUMIFS('Hareketler'!$E$5:$E$1004,'Hareketler'!$B$5:$B$1004,$A59,'Hareketler'!$D$5:$D$1004,"Çıkış"))</f>
        <v/>
      </c>
      <c r="H59" s="19">
        <f>IF($A59="","",E59+F59-G59)</f>
        <v/>
      </c>
      <c r="I59" s="18">
        <f>IF($A59="","",N('Ürünler'!G59))</f>
        <v/>
      </c>
      <c r="J59" s="16">
        <f>IF($A59="","",H59*N('Ürünler'!E59))</f>
        <v/>
      </c>
      <c r="K59" s="20">
        <f>IF($A59="","",IF(H59&lt;=0,"TÜKENDİ",IF(H59&lt;=I59,"KRİTİK","YETERLİ")))</f>
        <v/>
      </c>
      <c r="L59">
        <f>IF(OR($A59="",K59="YETERLİ"),"",COUNTIF($K$5:K59,"TÜKENDİ")+COUNTIF($K$5:K59,"KRİTİK"))</f>
        <v/>
      </c>
      <c r="M59">
        <f>IF($A59="","",SUMIFS('Hareketler'!$G$5:$G$1004,'Hareketler'!$B$5:$B$1004,$A59,'Hareketler'!$D$5:$D$1004,"Çıkış"))</f>
        <v/>
      </c>
      <c r="N59">
        <f>IF($A59="","",M59+ROW()/10000000)</f>
        <v/>
      </c>
    </row>
    <row r="60">
      <c r="A60" s="14">
        <f>IF('Ürünler'!A60="","",'Ürünler'!A60)</f>
        <v/>
      </c>
      <c r="B60" s="14">
        <f>IF($A60="","",'Ürünler'!B60)</f>
        <v/>
      </c>
      <c r="C60" s="14">
        <f>IF($A60="","",'Ürünler'!C60)</f>
        <v/>
      </c>
      <c r="D60" s="17">
        <f>IF($A60="","",'Ürünler'!D60)</f>
        <v/>
      </c>
      <c r="E60" s="18">
        <f>IF($A60="","",N('Ürünler'!H60))</f>
        <v/>
      </c>
      <c r="F60" s="18">
        <f>IF($A60="","",SUMIFS('Hareketler'!$E$5:$E$1004,'Hareketler'!$B$5:$B$1004,$A60,'Hareketler'!$D$5:$D$1004,"Giriş"))</f>
        <v/>
      </c>
      <c r="G60" s="18">
        <f>IF($A60="","",SUMIFS('Hareketler'!$E$5:$E$1004,'Hareketler'!$B$5:$B$1004,$A60,'Hareketler'!$D$5:$D$1004,"Çıkış"))</f>
        <v/>
      </c>
      <c r="H60" s="19">
        <f>IF($A60="","",E60+F60-G60)</f>
        <v/>
      </c>
      <c r="I60" s="18">
        <f>IF($A60="","",N('Ürünler'!G60))</f>
        <v/>
      </c>
      <c r="J60" s="16">
        <f>IF($A60="","",H60*N('Ürünler'!E60))</f>
        <v/>
      </c>
      <c r="K60" s="20">
        <f>IF($A60="","",IF(H60&lt;=0,"TÜKENDİ",IF(H60&lt;=I60,"KRİTİK","YETERLİ")))</f>
        <v/>
      </c>
      <c r="L60">
        <f>IF(OR($A60="",K60="YETERLİ"),"",COUNTIF($K$5:K60,"TÜKENDİ")+COUNTIF($K$5:K60,"KRİTİK"))</f>
        <v/>
      </c>
      <c r="M60">
        <f>IF($A60="","",SUMIFS('Hareketler'!$G$5:$G$1004,'Hareketler'!$B$5:$B$1004,$A60,'Hareketler'!$D$5:$D$1004,"Çıkış"))</f>
        <v/>
      </c>
      <c r="N60">
        <f>IF($A60="","",M60+ROW()/10000000)</f>
        <v/>
      </c>
    </row>
    <row r="61">
      <c r="A61" s="14">
        <f>IF('Ürünler'!A61="","",'Ürünler'!A61)</f>
        <v/>
      </c>
      <c r="B61" s="14">
        <f>IF($A61="","",'Ürünler'!B61)</f>
        <v/>
      </c>
      <c r="C61" s="14">
        <f>IF($A61="","",'Ürünler'!C61)</f>
        <v/>
      </c>
      <c r="D61" s="17">
        <f>IF($A61="","",'Ürünler'!D61)</f>
        <v/>
      </c>
      <c r="E61" s="18">
        <f>IF($A61="","",N('Ürünler'!H61))</f>
        <v/>
      </c>
      <c r="F61" s="18">
        <f>IF($A61="","",SUMIFS('Hareketler'!$E$5:$E$1004,'Hareketler'!$B$5:$B$1004,$A61,'Hareketler'!$D$5:$D$1004,"Giriş"))</f>
        <v/>
      </c>
      <c r="G61" s="18">
        <f>IF($A61="","",SUMIFS('Hareketler'!$E$5:$E$1004,'Hareketler'!$B$5:$B$1004,$A61,'Hareketler'!$D$5:$D$1004,"Çıkış"))</f>
        <v/>
      </c>
      <c r="H61" s="19">
        <f>IF($A61="","",E61+F61-G61)</f>
        <v/>
      </c>
      <c r="I61" s="18">
        <f>IF($A61="","",N('Ürünler'!G61))</f>
        <v/>
      </c>
      <c r="J61" s="16">
        <f>IF($A61="","",H61*N('Ürünler'!E61))</f>
        <v/>
      </c>
      <c r="K61" s="20">
        <f>IF($A61="","",IF(H61&lt;=0,"TÜKENDİ",IF(H61&lt;=I61,"KRİTİK","YETERLİ")))</f>
        <v/>
      </c>
      <c r="L61">
        <f>IF(OR($A61="",K61="YETERLİ"),"",COUNTIF($K$5:K61,"TÜKENDİ")+COUNTIF($K$5:K61,"KRİTİK"))</f>
        <v/>
      </c>
      <c r="M61">
        <f>IF($A61="","",SUMIFS('Hareketler'!$G$5:$G$1004,'Hareketler'!$B$5:$B$1004,$A61,'Hareketler'!$D$5:$D$1004,"Çıkış"))</f>
        <v/>
      </c>
      <c r="N61">
        <f>IF($A61="","",M61+ROW()/10000000)</f>
        <v/>
      </c>
    </row>
    <row r="62">
      <c r="A62" s="14">
        <f>IF('Ürünler'!A62="","",'Ürünler'!A62)</f>
        <v/>
      </c>
      <c r="B62" s="14">
        <f>IF($A62="","",'Ürünler'!B62)</f>
        <v/>
      </c>
      <c r="C62" s="14">
        <f>IF($A62="","",'Ürünler'!C62)</f>
        <v/>
      </c>
      <c r="D62" s="17">
        <f>IF($A62="","",'Ürünler'!D62)</f>
        <v/>
      </c>
      <c r="E62" s="18">
        <f>IF($A62="","",N('Ürünler'!H62))</f>
        <v/>
      </c>
      <c r="F62" s="18">
        <f>IF($A62="","",SUMIFS('Hareketler'!$E$5:$E$1004,'Hareketler'!$B$5:$B$1004,$A62,'Hareketler'!$D$5:$D$1004,"Giriş"))</f>
        <v/>
      </c>
      <c r="G62" s="18">
        <f>IF($A62="","",SUMIFS('Hareketler'!$E$5:$E$1004,'Hareketler'!$B$5:$B$1004,$A62,'Hareketler'!$D$5:$D$1004,"Çıkış"))</f>
        <v/>
      </c>
      <c r="H62" s="19">
        <f>IF($A62="","",E62+F62-G62)</f>
        <v/>
      </c>
      <c r="I62" s="18">
        <f>IF($A62="","",N('Ürünler'!G62))</f>
        <v/>
      </c>
      <c r="J62" s="16">
        <f>IF($A62="","",H62*N('Ürünler'!E62))</f>
        <v/>
      </c>
      <c r="K62" s="20">
        <f>IF($A62="","",IF(H62&lt;=0,"TÜKENDİ",IF(H62&lt;=I62,"KRİTİK","YETERLİ")))</f>
        <v/>
      </c>
      <c r="L62">
        <f>IF(OR($A62="",K62="YETERLİ"),"",COUNTIF($K$5:K62,"TÜKENDİ")+COUNTIF($K$5:K62,"KRİTİK"))</f>
        <v/>
      </c>
      <c r="M62">
        <f>IF($A62="","",SUMIFS('Hareketler'!$G$5:$G$1004,'Hareketler'!$B$5:$B$1004,$A62,'Hareketler'!$D$5:$D$1004,"Çıkış"))</f>
        <v/>
      </c>
      <c r="N62">
        <f>IF($A62="","",M62+ROW()/10000000)</f>
        <v/>
      </c>
    </row>
    <row r="63">
      <c r="A63" s="14">
        <f>IF('Ürünler'!A63="","",'Ürünler'!A63)</f>
        <v/>
      </c>
      <c r="B63" s="14">
        <f>IF($A63="","",'Ürünler'!B63)</f>
        <v/>
      </c>
      <c r="C63" s="14">
        <f>IF($A63="","",'Ürünler'!C63)</f>
        <v/>
      </c>
      <c r="D63" s="17">
        <f>IF($A63="","",'Ürünler'!D63)</f>
        <v/>
      </c>
      <c r="E63" s="18">
        <f>IF($A63="","",N('Ürünler'!H63))</f>
        <v/>
      </c>
      <c r="F63" s="18">
        <f>IF($A63="","",SUMIFS('Hareketler'!$E$5:$E$1004,'Hareketler'!$B$5:$B$1004,$A63,'Hareketler'!$D$5:$D$1004,"Giriş"))</f>
        <v/>
      </c>
      <c r="G63" s="18">
        <f>IF($A63="","",SUMIFS('Hareketler'!$E$5:$E$1004,'Hareketler'!$B$5:$B$1004,$A63,'Hareketler'!$D$5:$D$1004,"Çıkış"))</f>
        <v/>
      </c>
      <c r="H63" s="19">
        <f>IF($A63="","",E63+F63-G63)</f>
        <v/>
      </c>
      <c r="I63" s="18">
        <f>IF($A63="","",N('Ürünler'!G63))</f>
        <v/>
      </c>
      <c r="J63" s="16">
        <f>IF($A63="","",H63*N('Ürünler'!E63))</f>
        <v/>
      </c>
      <c r="K63" s="20">
        <f>IF($A63="","",IF(H63&lt;=0,"TÜKENDİ",IF(H63&lt;=I63,"KRİTİK","YETERLİ")))</f>
        <v/>
      </c>
      <c r="L63">
        <f>IF(OR($A63="",K63="YETERLİ"),"",COUNTIF($K$5:K63,"TÜKENDİ")+COUNTIF($K$5:K63,"KRİTİK"))</f>
        <v/>
      </c>
      <c r="M63">
        <f>IF($A63="","",SUMIFS('Hareketler'!$G$5:$G$1004,'Hareketler'!$B$5:$B$1004,$A63,'Hareketler'!$D$5:$D$1004,"Çıkış"))</f>
        <v/>
      </c>
      <c r="N63">
        <f>IF($A63="","",M63+ROW()/10000000)</f>
        <v/>
      </c>
    </row>
    <row r="64">
      <c r="A64" s="14">
        <f>IF('Ürünler'!A64="","",'Ürünler'!A64)</f>
        <v/>
      </c>
      <c r="B64" s="14">
        <f>IF($A64="","",'Ürünler'!B64)</f>
        <v/>
      </c>
      <c r="C64" s="14">
        <f>IF($A64="","",'Ürünler'!C64)</f>
        <v/>
      </c>
      <c r="D64" s="17">
        <f>IF($A64="","",'Ürünler'!D64)</f>
        <v/>
      </c>
      <c r="E64" s="18">
        <f>IF($A64="","",N('Ürünler'!H64))</f>
        <v/>
      </c>
      <c r="F64" s="18">
        <f>IF($A64="","",SUMIFS('Hareketler'!$E$5:$E$1004,'Hareketler'!$B$5:$B$1004,$A64,'Hareketler'!$D$5:$D$1004,"Giriş"))</f>
        <v/>
      </c>
      <c r="G64" s="18">
        <f>IF($A64="","",SUMIFS('Hareketler'!$E$5:$E$1004,'Hareketler'!$B$5:$B$1004,$A64,'Hareketler'!$D$5:$D$1004,"Çıkış"))</f>
        <v/>
      </c>
      <c r="H64" s="19">
        <f>IF($A64="","",E64+F64-G64)</f>
        <v/>
      </c>
      <c r="I64" s="18">
        <f>IF($A64="","",N('Ürünler'!G64))</f>
        <v/>
      </c>
      <c r="J64" s="16">
        <f>IF($A64="","",H64*N('Ürünler'!E64))</f>
        <v/>
      </c>
      <c r="K64" s="20">
        <f>IF($A64="","",IF(H64&lt;=0,"TÜKENDİ",IF(H64&lt;=I64,"KRİTİK","YETERLİ")))</f>
        <v/>
      </c>
      <c r="L64">
        <f>IF(OR($A64="",K64="YETERLİ"),"",COUNTIF($K$5:K64,"TÜKENDİ")+COUNTIF($K$5:K64,"KRİTİK"))</f>
        <v/>
      </c>
      <c r="M64">
        <f>IF($A64="","",SUMIFS('Hareketler'!$G$5:$G$1004,'Hareketler'!$B$5:$B$1004,$A64,'Hareketler'!$D$5:$D$1004,"Çıkış"))</f>
        <v/>
      </c>
      <c r="N64">
        <f>IF($A64="","",M64+ROW()/10000000)</f>
        <v/>
      </c>
    </row>
    <row r="65">
      <c r="A65" s="14">
        <f>IF('Ürünler'!A65="","",'Ürünler'!A65)</f>
        <v/>
      </c>
      <c r="B65" s="14">
        <f>IF($A65="","",'Ürünler'!B65)</f>
        <v/>
      </c>
      <c r="C65" s="14">
        <f>IF($A65="","",'Ürünler'!C65)</f>
        <v/>
      </c>
      <c r="D65" s="17">
        <f>IF($A65="","",'Ürünler'!D65)</f>
        <v/>
      </c>
      <c r="E65" s="18">
        <f>IF($A65="","",N('Ürünler'!H65))</f>
        <v/>
      </c>
      <c r="F65" s="18">
        <f>IF($A65="","",SUMIFS('Hareketler'!$E$5:$E$1004,'Hareketler'!$B$5:$B$1004,$A65,'Hareketler'!$D$5:$D$1004,"Giriş"))</f>
        <v/>
      </c>
      <c r="G65" s="18">
        <f>IF($A65="","",SUMIFS('Hareketler'!$E$5:$E$1004,'Hareketler'!$B$5:$B$1004,$A65,'Hareketler'!$D$5:$D$1004,"Çıkış"))</f>
        <v/>
      </c>
      <c r="H65" s="19">
        <f>IF($A65="","",E65+F65-G65)</f>
        <v/>
      </c>
      <c r="I65" s="18">
        <f>IF($A65="","",N('Ürünler'!G65))</f>
        <v/>
      </c>
      <c r="J65" s="16">
        <f>IF($A65="","",H65*N('Ürünler'!E65))</f>
        <v/>
      </c>
      <c r="K65" s="20">
        <f>IF($A65="","",IF(H65&lt;=0,"TÜKENDİ",IF(H65&lt;=I65,"KRİTİK","YETERLİ")))</f>
        <v/>
      </c>
      <c r="L65">
        <f>IF(OR($A65="",K65="YETERLİ"),"",COUNTIF($K$5:K65,"TÜKENDİ")+COUNTIF($K$5:K65,"KRİTİK"))</f>
        <v/>
      </c>
      <c r="M65">
        <f>IF($A65="","",SUMIFS('Hareketler'!$G$5:$G$1004,'Hareketler'!$B$5:$B$1004,$A65,'Hareketler'!$D$5:$D$1004,"Çıkış"))</f>
        <v/>
      </c>
      <c r="N65">
        <f>IF($A65="","",M65+ROW()/10000000)</f>
        <v/>
      </c>
    </row>
    <row r="66">
      <c r="A66" s="14">
        <f>IF('Ürünler'!A66="","",'Ürünler'!A66)</f>
        <v/>
      </c>
      <c r="B66" s="14">
        <f>IF($A66="","",'Ürünler'!B66)</f>
        <v/>
      </c>
      <c r="C66" s="14">
        <f>IF($A66="","",'Ürünler'!C66)</f>
        <v/>
      </c>
      <c r="D66" s="17">
        <f>IF($A66="","",'Ürünler'!D66)</f>
        <v/>
      </c>
      <c r="E66" s="18">
        <f>IF($A66="","",N('Ürünler'!H66))</f>
        <v/>
      </c>
      <c r="F66" s="18">
        <f>IF($A66="","",SUMIFS('Hareketler'!$E$5:$E$1004,'Hareketler'!$B$5:$B$1004,$A66,'Hareketler'!$D$5:$D$1004,"Giriş"))</f>
        <v/>
      </c>
      <c r="G66" s="18">
        <f>IF($A66="","",SUMIFS('Hareketler'!$E$5:$E$1004,'Hareketler'!$B$5:$B$1004,$A66,'Hareketler'!$D$5:$D$1004,"Çıkış"))</f>
        <v/>
      </c>
      <c r="H66" s="19">
        <f>IF($A66="","",E66+F66-G66)</f>
        <v/>
      </c>
      <c r="I66" s="18">
        <f>IF($A66="","",N('Ürünler'!G66))</f>
        <v/>
      </c>
      <c r="J66" s="16">
        <f>IF($A66="","",H66*N('Ürünler'!E66))</f>
        <v/>
      </c>
      <c r="K66" s="20">
        <f>IF($A66="","",IF(H66&lt;=0,"TÜKENDİ",IF(H66&lt;=I66,"KRİTİK","YETERLİ")))</f>
        <v/>
      </c>
      <c r="L66">
        <f>IF(OR($A66="",K66="YETERLİ"),"",COUNTIF($K$5:K66,"TÜKENDİ")+COUNTIF($K$5:K66,"KRİTİK"))</f>
        <v/>
      </c>
      <c r="M66">
        <f>IF($A66="","",SUMIFS('Hareketler'!$G$5:$G$1004,'Hareketler'!$B$5:$B$1004,$A66,'Hareketler'!$D$5:$D$1004,"Çıkış"))</f>
        <v/>
      </c>
      <c r="N66">
        <f>IF($A66="","",M66+ROW()/10000000)</f>
        <v/>
      </c>
    </row>
    <row r="67">
      <c r="A67" s="14">
        <f>IF('Ürünler'!A67="","",'Ürünler'!A67)</f>
        <v/>
      </c>
      <c r="B67" s="14">
        <f>IF($A67="","",'Ürünler'!B67)</f>
        <v/>
      </c>
      <c r="C67" s="14">
        <f>IF($A67="","",'Ürünler'!C67)</f>
        <v/>
      </c>
      <c r="D67" s="17">
        <f>IF($A67="","",'Ürünler'!D67)</f>
        <v/>
      </c>
      <c r="E67" s="18">
        <f>IF($A67="","",N('Ürünler'!H67))</f>
        <v/>
      </c>
      <c r="F67" s="18">
        <f>IF($A67="","",SUMIFS('Hareketler'!$E$5:$E$1004,'Hareketler'!$B$5:$B$1004,$A67,'Hareketler'!$D$5:$D$1004,"Giriş"))</f>
        <v/>
      </c>
      <c r="G67" s="18">
        <f>IF($A67="","",SUMIFS('Hareketler'!$E$5:$E$1004,'Hareketler'!$B$5:$B$1004,$A67,'Hareketler'!$D$5:$D$1004,"Çıkış"))</f>
        <v/>
      </c>
      <c r="H67" s="19">
        <f>IF($A67="","",E67+F67-G67)</f>
        <v/>
      </c>
      <c r="I67" s="18">
        <f>IF($A67="","",N('Ürünler'!G67))</f>
        <v/>
      </c>
      <c r="J67" s="16">
        <f>IF($A67="","",H67*N('Ürünler'!E67))</f>
        <v/>
      </c>
      <c r="K67" s="20">
        <f>IF($A67="","",IF(H67&lt;=0,"TÜKENDİ",IF(H67&lt;=I67,"KRİTİK","YETERLİ")))</f>
        <v/>
      </c>
      <c r="L67">
        <f>IF(OR($A67="",K67="YETERLİ"),"",COUNTIF($K$5:K67,"TÜKENDİ")+COUNTIF($K$5:K67,"KRİTİK"))</f>
        <v/>
      </c>
      <c r="M67">
        <f>IF($A67="","",SUMIFS('Hareketler'!$G$5:$G$1004,'Hareketler'!$B$5:$B$1004,$A67,'Hareketler'!$D$5:$D$1004,"Çıkış"))</f>
        <v/>
      </c>
      <c r="N67">
        <f>IF($A67="","",M67+ROW()/10000000)</f>
        <v/>
      </c>
    </row>
    <row r="68">
      <c r="A68" s="14">
        <f>IF('Ürünler'!A68="","",'Ürünler'!A68)</f>
        <v/>
      </c>
      <c r="B68" s="14">
        <f>IF($A68="","",'Ürünler'!B68)</f>
        <v/>
      </c>
      <c r="C68" s="14">
        <f>IF($A68="","",'Ürünler'!C68)</f>
        <v/>
      </c>
      <c r="D68" s="17">
        <f>IF($A68="","",'Ürünler'!D68)</f>
        <v/>
      </c>
      <c r="E68" s="18">
        <f>IF($A68="","",N('Ürünler'!H68))</f>
        <v/>
      </c>
      <c r="F68" s="18">
        <f>IF($A68="","",SUMIFS('Hareketler'!$E$5:$E$1004,'Hareketler'!$B$5:$B$1004,$A68,'Hareketler'!$D$5:$D$1004,"Giriş"))</f>
        <v/>
      </c>
      <c r="G68" s="18">
        <f>IF($A68="","",SUMIFS('Hareketler'!$E$5:$E$1004,'Hareketler'!$B$5:$B$1004,$A68,'Hareketler'!$D$5:$D$1004,"Çıkış"))</f>
        <v/>
      </c>
      <c r="H68" s="19">
        <f>IF($A68="","",E68+F68-G68)</f>
        <v/>
      </c>
      <c r="I68" s="18">
        <f>IF($A68="","",N('Ürünler'!G68))</f>
        <v/>
      </c>
      <c r="J68" s="16">
        <f>IF($A68="","",H68*N('Ürünler'!E68))</f>
        <v/>
      </c>
      <c r="K68" s="20">
        <f>IF($A68="","",IF(H68&lt;=0,"TÜKENDİ",IF(H68&lt;=I68,"KRİTİK","YETERLİ")))</f>
        <v/>
      </c>
      <c r="L68">
        <f>IF(OR($A68="",K68="YETERLİ"),"",COUNTIF($K$5:K68,"TÜKENDİ")+COUNTIF($K$5:K68,"KRİTİK"))</f>
        <v/>
      </c>
      <c r="M68">
        <f>IF($A68="","",SUMIFS('Hareketler'!$G$5:$G$1004,'Hareketler'!$B$5:$B$1004,$A68,'Hareketler'!$D$5:$D$1004,"Çıkış"))</f>
        <v/>
      </c>
      <c r="N68">
        <f>IF($A68="","",M68+ROW()/10000000)</f>
        <v/>
      </c>
    </row>
    <row r="69">
      <c r="A69" s="14">
        <f>IF('Ürünler'!A69="","",'Ürünler'!A69)</f>
        <v/>
      </c>
      <c r="B69" s="14">
        <f>IF($A69="","",'Ürünler'!B69)</f>
        <v/>
      </c>
      <c r="C69" s="14">
        <f>IF($A69="","",'Ürünler'!C69)</f>
        <v/>
      </c>
      <c r="D69" s="17">
        <f>IF($A69="","",'Ürünler'!D69)</f>
        <v/>
      </c>
      <c r="E69" s="18">
        <f>IF($A69="","",N('Ürünler'!H69))</f>
        <v/>
      </c>
      <c r="F69" s="18">
        <f>IF($A69="","",SUMIFS('Hareketler'!$E$5:$E$1004,'Hareketler'!$B$5:$B$1004,$A69,'Hareketler'!$D$5:$D$1004,"Giriş"))</f>
        <v/>
      </c>
      <c r="G69" s="18">
        <f>IF($A69="","",SUMIFS('Hareketler'!$E$5:$E$1004,'Hareketler'!$B$5:$B$1004,$A69,'Hareketler'!$D$5:$D$1004,"Çıkış"))</f>
        <v/>
      </c>
      <c r="H69" s="19">
        <f>IF($A69="","",E69+F69-G69)</f>
        <v/>
      </c>
      <c r="I69" s="18">
        <f>IF($A69="","",N('Ürünler'!G69))</f>
        <v/>
      </c>
      <c r="J69" s="16">
        <f>IF($A69="","",H69*N('Ürünler'!E69))</f>
        <v/>
      </c>
      <c r="K69" s="20">
        <f>IF($A69="","",IF(H69&lt;=0,"TÜKENDİ",IF(H69&lt;=I69,"KRİTİK","YETERLİ")))</f>
        <v/>
      </c>
      <c r="L69">
        <f>IF(OR($A69="",K69="YETERLİ"),"",COUNTIF($K$5:K69,"TÜKENDİ")+COUNTIF($K$5:K69,"KRİTİK"))</f>
        <v/>
      </c>
      <c r="M69">
        <f>IF($A69="","",SUMIFS('Hareketler'!$G$5:$G$1004,'Hareketler'!$B$5:$B$1004,$A69,'Hareketler'!$D$5:$D$1004,"Çıkış"))</f>
        <v/>
      </c>
      <c r="N69">
        <f>IF($A69="","",M69+ROW()/10000000)</f>
        <v/>
      </c>
    </row>
    <row r="70">
      <c r="A70" s="14">
        <f>IF('Ürünler'!A70="","",'Ürünler'!A70)</f>
        <v/>
      </c>
      <c r="B70" s="14">
        <f>IF($A70="","",'Ürünler'!B70)</f>
        <v/>
      </c>
      <c r="C70" s="14">
        <f>IF($A70="","",'Ürünler'!C70)</f>
        <v/>
      </c>
      <c r="D70" s="17">
        <f>IF($A70="","",'Ürünler'!D70)</f>
        <v/>
      </c>
      <c r="E70" s="18">
        <f>IF($A70="","",N('Ürünler'!H70))</f>
        <v/>
      </c>
      <c r="F70" s="18">
        <f>IF($A70="","",SUMIFS('Hareketler'!$E$5:$E$1004,'Hareketler'!$B$5:$B$1004,$A70,'Hareketler'!$D$5:$D$1004,"Giriş"))</f>
        <v/>
      </c>
      <c r="G70" s="18">
        <f>IF($A70="","",SUMIFS('Hareketler'!$E$5:$E$1004,'Hareketler'!$B$5:$B$1004,$A70,'Hareketler'!$D$5:$D$1004,"Çıkış"))</f>
        <v/>
      </c>
      <c r="H70" s="19">
        <f>IF($A70="","",E70+F70-G70)</f>
        <v/>
      </c>
      <c r="I70" s="18">
        <f>IF($A70="","",N('Ürünler'!G70))</f>
        <v/>
      </c>
      <c r="J70" s="16">
        <f>IF($A70="","",H70*N('Ürünler'!E70))</f>
        <v/>
      </c>
      <c r="K70" s="20">
        <f>IF($A70="","",IF(H70&lt;=0,"TÜKENDİ",IF(H70&lt;=I70,"KRİTİK","YETERLİ")))</f>
        <v/>
      </c>
      <c r="L70">
        <f>IF(OR($A70="",K70="YETERLİ"),"",COUNTIF($K$5:K70,"TÜKENDİ")+COUNTIF($K$5:K70,"KRİTİK"))</f>
        <v/>
      </c>
      <c r="M70">
        <f>IF($A70="","",SUMIFS('Hareketler'!$G$5:$G$1004,'Hareketler'!$B$5:$B$1004,$A70,'Hareketler'!$D$5:$D$1004,"Çıkış"))</f>
        <v/>
      </c>
      <c r="N70">
        <f>IF($A70="","",M70+ROW()/10000000)</f>
        <v/>
      </c>
    </row>
    <row r="71">
      <c r="A71" s="14">
        <f>IF('Ürünler'!A71="","",'Ürünler'!A71)</f>
        <v/>
      </c>
      <c r="B71" s="14">
        <f>IF($A71="","",'Ürünler'!B71)</f>
        <v/>
      </c>
      <c r="C71" s="14">
        <f>IF($A71="","",'Ürünler'!C71)</f>
        <v/>
      </c>
      <c r="D71" s="17">
        <f>IF($A71="","",'Ürünler'!D71)</f>
        <v/>
      </c>
      <c r="E71" s="18">
        <f>IF($A71="","",N('Ürünler'!H71))</f>
        <v/>
      </c>
      <c r="F71" s="18">
        <f>IF($A71="","",SUMIFS('Hareketler'!$E$5:$E$1004,'Hareketler'!$B$5:$B$1004,$A71,'Hareketler'!$D$5:$D$1004,"Giriş"))</f>
        <v/>
      </c>
      <c r="G71" s="18">
        <f>IF($A71="","",SUMIFS('Hareketler'!$E$5:$E$1004,'Hareketler'!$B$5:$B$1004,$A71,'Hareketler'!$D$5:$D$1004,"Çıkış"))</f>
        <v/>
      </c>
      <c r="H71" s="19">
        <f>IF($A71="","",E71+F71-G71)</f>
        <v/>
      </c>
      <c r="I71" s="18">
        <f>IF($A71="","",N('Ürünler'!G71))</f>
        <v/>
      </c>
      <c r="J71" s="16">
        <f>IF($A71="","",H71*N('Ürünler'!E71))</f>
        <v/>
      </c>
      <c r="K71" s="20">
        <f>IF($A71="","",IF(H71&lt;=0,"TÜKENDİ",IF(H71&lt;=I71,"KRİTİK","YETERLİ")))</f>
        <v/>
      </c>
      <c r="L71">
        <f>IF(OR($A71="",K71="YETERLİ"),"",COUNTIF($K$5:K71,"TÜKENDİ")+COUNTIF($K$5:K71,"KRİTİK"))</f>
        <v/>
      </c>
      <c r="M71">
        <f>IF($A71="","",SUMIFS('Hareketler'!$G$5:$G$1004,'Hareketler'!$B$5:$B$1004,$A71,'Hareketler'!$D$5:$D$1004,"Çıkış"))</f>
        <v/>
      </c>
      <c r="N71">
        <f>IF($A71="","",M71+ROW()/10000000)</f>
        <v/>
      </c>
    </row>
    <row r="72">
      <c r="A72" s="14">
        <f>IF('Ürünler'!A72="","",'Ürünler'!A72)</f>
        <v/>
      </c>
      <c r="B72" s="14">
        <f>IF($A72="","",'Ürünler'!B72)</f>
        <v/>
      </c>
      <c r="C72" s="14">
        <f>IF($A72="","",'Ürünler'!C72)</f>
        <v/>
      </c>
      <c r="D72" s="17">
        <f>IF($A72="","",'Ürünler'!D72)</f>
        <v/>
      </c>
      <c r="E72" s="18">
        <f>IF($A72="","",N('Ürünler'!H72))</f>
        <v/>
      </c>
      <c r="F72" s="18">
        <f>IF($A72="","",SUMIFS('Hareketler'!$E$5:$E$1004,'Hareketler'!$B$5:$B$1004,$A72,'Hareketler'!$D$5:$D$1004,"Giriş"))</f>
        <v/>
      </c>
      <c r="G72" s="18">
        <f>IF($A72="","",SUMIFS('Hareketler'!$E$5:$E$1004,'Hareketler'!$B$5:$B$1004,$A72,'Hareketler'!$D$5:$D$1004,"Çıkış"))</f>
        <v/>
      </c>
      <c r="H72" s="19">
        <f>IF($A72="","",E72+F72-G72)</f>
        <v/>
      </c>
      <c r="I72" s="18">
        <f>IF($A72="","",N('Ürünler'!G72))</f>
        <v/>
      </c>
      <c r="J72" s="16">
        <f>IF($A72="","",H72*N('Ürünler'!E72))</f>
        <v/>
      </c>
      <c r="K72" s="20">
        <f>IF($A72="","",IF(H72&lt;=0,"TÜKENDİ",IF(H72&lt;=I72,"KRİTİK","YETERLİ")))</f>
        <v/>
      </c>
      <c r="L72">
        <f>IF(OR($A72="",K72="YETERLİ"),"",COUNTIF($K$5:K72,"TÜKENDİ")+COUNTIF($K$5:K72,"KRİTİK"))</f>
        <v/>
      </c>
      <c r="M72">
        <f>IF($A72="","",SUMIFS('Hareketler'!$G$5:$G$1004,'Hareketler'!$B$5:$B$1004,$A72,'Hareketler'!$D$5:$D$1004,"Çıkış"))</f>
        <v/>
      </c>
      <c r="N72">
        <f>IF($A72="","",M72+ROW()/10000000)</f>
        <v/>
      </c>
    </row>
    <row r="73">
      <c r="A73" s="14">
        <f>IF('Ürünler'!A73="","",'Ürünler'!A73)</f>
        <v/>
      </c>
      <c r="B73" s="14">
        <f>IF($A73="","",'Ürünler'!B73)</f>
        <v/>
      </c>
      <c r="C73" s="14">
        <f>IF($A73="","",'Ürünler'!C73)</f>
        <v/>
      </c>
      <c r="D73" s="17">
        <f>IF($A73="","",'Ürünler'!D73)</f>
        <v/>
      </c>
      <c r="E73" s="18">
        <f>IF($A73="","",N('Ürünler'!H73))</f>
        <v/>
      </c>
      <c r="F73" s="18">
        <f>IF($A73="","",SUMIFS('Hareketler'!$E$5:$E$1004,'Hareketler'!$B$5:$B$1004,$A73,'Hareketler'!$D$5:$D$1004,"Giriş"))</f>
        <v/>
      </c>
      <c r="G73" s="18">
        <f>IF($A73="","",SUMIFS('Hareketler'!$E$5:$E$1004,'Hareketler'!$B$5:$B$1004,$A73,'Hareketler'!$D$5:$D$1004,"Çıkış"))</f>
        <v/>
      </c>
      <c r="H73" s="19">
        <f>IF($A73="","",E73+F73-G73)</f>
        <v/>
      </c>
      <c r="I73" s="18">
        <f>IF($A73="","",N('Ürünler'!G73))</f>
        <v/>
      </c>
      <c r="J73" s="16">
        <f>IF($A73="","",H73*N('Ürünler'!E73))</f>
        <v/>
      </c>
      <c r="K73" s="20">
        <f>IF($A73="","",IF(H73&lt;=0,"TÜKENDİ",IF(H73&lt;=I73,"KRİTİK","YETERLİ")))</f>
        <v/>
      </c>
      <c r="L73">
        <f>IF(OR($A73="",K73="YETERLİ"),"",COUNTIF($K$5:K73,"TÜKENDİ")+COUNTIF($K$5:K73,"KRİTİK"))</f>
        <v/>
      </c>
      <c r="M73">
        <f>IF($A73="","",SUMIFS('Hareketler'!$G$5:$G$1004,'Hareketler'!$B$5:$B$1004,$A73,'Hareketler'!$D$5:$D$1004,"Çıkış"))</f>
        <v/>
      </c>
      <c r="N73">
        <f>IF($A73="","",M73+ROW()/10000000)</f>
        <v/>
      </c>
    </row>
    <row r="74">
      <c r="A74" s="14">
        <f>IF('Ürünler'!A74="","",'Ürünler'!A74)</f>
        <v/>
      </c>
      <c r="B74" s="14">
        <f>IF($A74="","",'Ürünler'!B74)</f>
        <v/>
      </c>
      <c r="C74" s="14">
        <f>IF($A74="","",'Ürünler'!C74)</f>
        <v/>
      </c>
      <c r="D74" s="17">
        <f>IF($A74="","",'Ürünler'!D74)</f>
        <v/>
      </c>
      <c r="E74" s="18">
        <f>IF($A74="","",N('Ürünler'!H74))</f>
        <v/>
      </c>
      <c r="F74" s="18">
        <f>IF($A74="","",SUMIFS('Hareketler'!$E$5:$E$1004,'Hareketler'!$B$5:$B$1004,$A74,'Hareketler'!$D$5:$D$1004,"Giriş"))</f>
        <v/>
      </c>
      <c r="G74" s="18">
        <f>IF($A74="","",SUMIFS('Hareketler'!$E$5:$E$1004,'Hareketler'!$B$5:$B$1004,$A74,'Hareketler'!$D$5:$D$1004,"Çıkış"))</f>
        <v/>
      </c>
      <c r="H74" s="19">
        <f>IF($A74="","",E74+F74-G74)</f>
        <v/>
      </c>
      <c r="I74" s="18">
        <f>IF($A74="","",N('Ürünler'!G74))</f>
        <v/>
      </c>
      <c r="J74" s="16">
        <f>IF($A74="","",H74*N('Ürünler'!E74))</f>
        <v/>
      </c>
      <c r="K74" s="20">
        <f>IF($A74="","",IF(H74&lt;=0,"TÜKENDİ",IF(H74&lt;=I74,"KRİTİK","YETERLİ")))</f>
        <v/>
      </c>
      <c r="L74">
        <f>IF(OR($A74="",K74="YETERLİ"),"",COUNTIF($K$5:K74,"TÜKENDİ")+COUNTIF($K$5:K74,"KRİTİK"))</f>
        <v/>
      </c>
      <c r="M74">
        <f>IF($A74="","",SUMIFS('Hareketler'!$G$5:$G$1004,'Hareketler'!$B$5:$B$1004,$A74,'Hareketler'!$D$5:$D$1004,"Çıkış"))</f>
        <v/>
      </c>
      <c r="N74">
        <f>IF($A74="","",M74+ROW()/10000000)</f>
        <v/>
      </c>
    </row>
    <row r="75">
      <c r="A75" s="14">
        <f>IF('Ürünler'!A75="","",'Ürünler'!A75)</f>
        <v/>
      </c>
      <c r="B75" s="14">
        <f>IF($A75="","",'Ürünler'!B75)</f>
        <v/>
      </c>
      <c r="C75" s="14">
        <f>IF($A75="","",'Ürünler'!C75)</f>
        <v/>
      </c>
      <c r="D75" s="17">
        <f>IF($A75="","",'Ürünler'!D75)</f>
        <v/>
      </c>
      <c r="E75" s="18">
        <f>IF($A75="","",N('Ürünler'!H75))</f>
        <v/>
      </c>
      <c r="F75" s="18">
        <f>IF($A75="","",SUMIFS('Hareketler'!$E$5:$E$1004,'Hareketler'!$B$5:$B$1004,$A75,'Hareketler'!$D$5:$D$1004,"Giriş"))</f>
        <v/>
      </c>
      <c r="G75" s="18">
        <f>IF($A75="","",SUMIFS('Hareketler'!$E$5:$E$1004,'Hareketler'!$B$5:$B$1004,$A75,'Hareketler'!$D$5:$D$1004,"Çıkış"))</f>
        <v/>
      </c>
      <c r="H75" s="19">
        <f>IF($A75="","",E75+F75-G75)</f>
        <v/>
      </c>
      <c r="I75" s="18">
        <f>IF($A75="","",N('Ürünler'!G75))</f>
        <v/>
      </c>
      <c r="J75" s="16">
        <f>IF($A75="","",H75*N('Ürünler'!E75))</f>
        <v/>
      </c>
      <c r="K75" s="20">
        <f>IF($A75="","",IF(H75&lt;=0,"TÜKENDİ",IF(H75&lt;=I75,"KRİTİK","YETERLİ")))</f>
        <v/>
      </c>
      <c r="L75">
        <f>IF(OR($A75="",K75="YETERLİ"),"",COUNTIF($K$5:K75,"TÜKENDİ")+COUNTIF($K$5:K75,"KRİTİK"))</f>
        <v/>
      </c>
      <c r="M75">
        <f>IF($A75="","",SUMIFS('Hareketler'!$G$5:$G$1004,'Hareketler'!$B$5:$B$1004,$A75,'Hareketler'!$D$5:$D$1004,"Çıkış"))</f>
        <v/>
      </c>
      <c r="N75">
        <f>IF($A75="","",M75+ROW()/10000000)</f>
        <v/>
      </c>
    </row>
    <row r="76">
      <c r="A76" s="14">
        <f>IF('Ürünler'!A76="","",'Ürünler'!A76)</f>
        <v/>
      </c>
      <c r="B76" s="14">
        <f>IF($A76="","",'Ürünler'!B76)</f>
        <v/>
      </c>
      <c r="C76" s="14">
        <f>IF($A76="","",'Ürünler'!C76)</f>
        <v/>
      </c>
      <c r="D76" s="17">
        <f>IF($A76="","",'Ürünler'!D76)</f>
        <v/>
      </c>
      <c r="E76" s="18">
        <f>IF($A76="","",N('Ürünler'!H76))</f>
        <v/>
      </c>
      <c r="F76" s="18">
        <f>IF($A76="","",SUMIFS('Hareketler'!$E$5:$E$1004,'Hareketler'!$B$5:$B$1004,$A76,'Hareketler'!$D$5:$D$1004,"Giriş"))</f>
        <v/>
      </c>
      <c r="G76" s="18">
        <f>IF($A76="","",SUMIFS('Hareketler'!$E$5:$E$1004,'Hareketler'!$B$5:$B$1004,$A76,'Hareketler'!$D$5:$D$1004,"Çıkış"))</f>
        <v/>
      </c>
      <c r="H76" s="19">
        <f>IF($A76="","",E76+F76-G76)</f>
        <v/>
      </c>
      <c r="I76" s="18">
        <f>IF($A76="","",N('Ürünler'!G76))</f>
        <v/>
      </c>
      <c r="J76" s="16">
        <f>IF($A76="","",H76*N('Ürünler'!E76))</f>
        <v/>
      </c>
      <c r="K76" s="20">
        <f>IF($A76="","",IF(H76&lt;=0,"TÜKENDİ",IF(H76&lt;=I76,"KRİTİK","YETERLİ")))</f>
        <v/>
      </c>
      <c r="L76">
        <f>IF(OR($A76="",K76="YETERLİ"),"",COUNTIF($K$5:K76,"TÜKENDİ")+COUNTIF($K$5:K76,"KRİTİK"))</f>
        <v/>
      </c>
      <c r="M76">
        <f>IF($A76="","",SUMIFS('Hareketler'!$G$5:$G$1004,'Hareketler'!$B$5:$B$1004,$A76,'Hareketler'!$D$5:$D$1004,"Çıkış"))</f>
        <v/>
      </c>
      <c r="N76">
        <f>IF($A76="","",M76+ROW()/10000000)</f>
        <v/>
      </c>
    </row>
    <row r="77">
      <c r="A77" s="14">
        <f>IF('Ürünler'!A77="","",'Ürünler'!A77)</f>
        <v/>
      </c>
      <c r="B77" s="14">
        <f>IF($A77="","",'Ürünler'!B77)</f>
        <v/>
      </c>
      <c r="C77" s="14">
        <f>IF($A77="","",'Ürünler'!C77)</f>
        <v/>
      </c>
      <c r="D77" s="17">
        <f>IF($A77="","",'Ürünler'!D77)</f>
        <v/>
      </c>
      <c r="E77" s="18">
        <f>IF($A77="","",N('Ürünler'!H77))</f>
        <v/>
      </c>
      <c r="F77" s="18">
        <f>IF($A77="","",SUMIFS('Hareketler'!$E$5:$E$1004,'Hareketler'!$B$5:$B$1004,$A77,'Hareketler'!$D$5:$D$1004,"Giriş"))</f>
        <v/>
      </c>
      <c r="G77" s="18">
        <f>IF($A77="","",SUMIFS('Hareketler'!$E$5:$E$1004,'Hareketler'!$B$5:$B$1004,$A77,'Hareketler'!$D$5:$D$1004,"Çıkış"))</f>
        <v/>
      </c>
      <c r="H77" s="19">
        <f>IF($A77="","",E77+F77-G77)</f>
        <v/>
      </c>
      <c r="I77" s="18">
        <f>IF($A77="","",N('Ürünler'!G77))</f>
        <v/>
      </c>
      <c r="J77" s="16">
        <f>IF($A77="","",H77*N('Ürünler'!E77))</f>
        <v/>
      </c>
      <c r="K77" s="20">
        <f>IF($A77="","",IF(H77&lt;=0,"TÜKENDİ",IF(H77&lt;=I77,"KRİTİK","YETERLİ")))</f>
        <v/>
      </c>
      <c r="L77">
        <f>IF(OR($A77="",K77="YETERLİ"),"",COUNTIF($K$5:K77,"TÜKENDİ")+COUNTIF($K$5:K77,"KRİTİK"))</f>
        <v/>
      </c>
      <c r="M77">
        <f>IF($A77="","",SUMIFS('Hareketler'!$G$5:$G$1004,'Hareketler'!$B$5:$B$1004,$A77,'Hareketler'!$D$5:$D$1004,"Çıkış"))</f>
        <v/>
      </c>
      <c r="N77">
        <f>IF($A77="","",M77+ROW()/10000000)</f>
        <v/>
      </c>
    </row>
    <row r="78">
      <c r="A78" s="14">
        <f>IF('Ürünler'!A78="","",'Ürünler'!A78)</f>
        <v/>
      </c>
      <c r="B78" s="14">
        <f>IF($A78="","",'Ürünler'!B78)</f>
        <v/>
      </c>
      <c r="C78" s="14">
        <f>IF($A78="","",'Ürünler'!C78)</f>
        <v/>
      </c>
      <c r="D78" s="17">
        <f>IF($A78="","",'Ürünler'!D78)</f>
        <v/>
      </c>
      <c r="E78" s="18">
        <f>IF($A78="","",N('Ürünler'!H78))</f>
        <v/>
      </c>
      <c r="F78" s="18">
        <f>IF($A78="","",SUMIFS('Hareketler'!$E$5:$E$1004,'Hareketler'!$B$5:$B$1004,$A78,'Hareketler'!$D$5:$D$1004,"Giriş"))</f>
        <v/>
      </c>
      <c r="G78" s="18">
        <f>IF($A78="","",SUMIFS('Hareketler'!$E$5:$E$1004,'Hareketler'!$B$5:$B$1004,$A78,'Hareketler'!$D$5:$D$1004,"Çıkış"))</f>
        <v/>
      </c>
      <c r="H78" s="19">
        <f>IF($A78="","",E78+F78-G78)</f>
        <v/>
      </c>
      <c r="I78" s="18">
        <f>IF($A78="","",N('Ürünler'!G78))</f>
        <v/>
      </c>
      <c r="J78" s="16">
        <f>IF($A78="","",H78*N('Ürünler'!E78))</f>
        <v/>
      </c>
      <c r="K78" s="20">
        <f>IF($A78="","",IF(H78&lt;=0,"TÜKENDİ",IF(H78&lt;=I78,"KRİTİK","YETERLİ")))</f>
        <v/>
      </c>
      <c r="L78">
        <f>IF(OR($A78="",K78="YETERLİ"),"",COUNTIF($K$5:K78,"TÜKENDİ")+COUNTIF($K$5:K78,"KRİTİK"))</f>
        <v/>
      </c>
      <c r="M78">
        <f>IF($A78="","",SUMIFS('Hareketler'!$G$5:$G$1004,'Hareketler'!$B$5:$B$1004,$A78,'Hareketler'!$D$5:$D$1004,"Çıkış"))</f>
        <v/>
      </c>
      <c r="N78">
        <f>IF($A78="","",M78+ROW()/10000000)</f>
        <v/>
      </c>
    </row>
    <row r="79">
      <c r="A79" s="14">
        <f>IF('Ürünler'!A79="","",'Ürünler'!A79)</f>
        <v/>
      </c>
      <c r="B79" s="14">
        <f>IF($A79="","",'Ürünler'!B79)</f>
        <v/>
      </c>
      <c r="C79" s="14">
        <f>IF($A79="","",'Ürünler'!C79)</f>
        <v/>
      </c>
      <c r="D79" s="17">
        <f>IF($A79="","",'Ürünler'!D79)</f>
        <v/>
      </c>
      <c r="E79" s="18">
        <f>IF($A79="","",N('Ürünler'!H79))</f>
        <v/>
      </c>
      <c r="F79" s="18">
        <f>IF($A79="","",SUMIFS('Hareketler'!$E$5:$E$1004,'Hareketler'!$B$5:$B$1004,$A79,'Hareketler'!$D$5:$D$1004,"Giriş"))</f>
        <v/>
      </c>
      <c r="G79" s="18">
        <f>IF($A79="","",SUMIFS('Hareketler'!$E$5:$E$1004,'Hareketler'!$B$5:$B$1004,$A79,'Hareketler'!$D$5:$D$1004,"Çıkış"))</f>
        <v/>
      </c>
      <c r="H79" s="19">
        <f>IF($A79="","",E79+F79-G79)</f>
        <v/>
      </c>
      <c r="I79" s="18">
        <f>IF($A79="","",N('Ürünler'!G79))</f>
        <v/>
      </c>
      <c r="J79" s="16">
        <f>IF($A79="","",H79*N('Ürünler'!E79))</f>
        <v/>
      </c>
      <c r="K79" s="20">
        <f>IF($A79="","",IF(H79&lt;=0,"TÜKENDİ",IF(H79&lt;=I79,"KRİTİK","YETERLİ")))</f>
        <v/>
      </c>
      <c r="L79">
        <f>IF(OR($A79="",K79="YETERLİ"),"",COUNTIF($K$5:K79,"TÜKENDİ")+COUNTIF($K$5:K79,"KRİTİK"))</f>
        <v/>
      </c>
      <c r="M79">
        <f>IF($A79="","",SUMIFS('Hareketler'!$G$5:$G$1004,'Hareketler'!$B$5:$B$1004,$A79,'Hareketler'!$D$5:$D$1004,"Çıkış"))</f>
        <v/>
      </c>
      <c r="N79">
        <f>IF($A79="","",M79+ROW()/10000000)</f>
        <v/>
      </c>
    </row>
    <row r="80">
      <c r="A80" s="14">
        <f>IF('Ürünler'!A80="","",'Ürünler'!A80)</f>
        <v/>
      </c>
      <c r="B80" s="14">
        <f>IF($A80="","",'Ürünler'!B80)</f>
        <v/>
      </c>
      <c r="C80" s="14">
        <f>IF($A80="","",'Ürünler'!C80)</f>
        <v/>
      </c>
      <c r="D80" s="17">
        <f>IF($A80="","",'Ürünler'!D80)</f>
        <v/>
      </c>
      <c r="E80" s="18">
        <f>IF($A80="","",N('Ürünler'!H80))</f>
        <v/>
      </c>
      <c r="F80" s="18">
        <f>IF($A80="","",SUMIFS('Hareketler'!$E$5:$E$1004,'Hareketler'!$B$5:$B$1004,$A80,'Hareketler'!$D$5:$D$1004,"Giriş"))</f>
        <v/>
      </c>
      <c r="G80" s="18">
        <f>IF($A80="","",SUMIFS('Hareketler'!$E$5:$E$1004,'Hareketler'!$B$5:$B$1004,$A80,'Hareketler'!$D$5:$D$1004,"Çıkış"))</f>
        <v/>
      </c>
      <c r="H80" s="19">
        <f>IF($A80="","",E80+F80-G80)</f>
        <v/>
      </c>
      <c r="I80" s="18">
        <f>IF($A80="","",N('Ürünler'!G80))</f>
        <v/>
      </c>
      <c r="J80" s="16">
        <f>IF($A80="","",H80*N('Ürünler'!E80))</f>
        <v/>
      </c>
      <c r="K80" s="20">
        <f>IF($A80="","",IF(H80&lt;=0,"TÜKENDİ",IF(H80&lt;=I80,"KRİTİK","YETERLİ")))</f>
        <v/>
      </c>
      <c r="L80">
        <f>IF(OR($A80="",K80="YETERLİ"),"",COUNTIF($K$5:K80,"TÜKENDİ")+COUNTIF($K$5:K80,"KRİTİK"))</f>
        <v/>
      </c>
      <c r="M80">
        <f>IF($A80="","",SUMIFS('Hareketler'!$G$5:$G$1004,'Hareketler'!$B$5:$B$1004,$A80,'Hareketler'!$D$5:$D$1004,"Çıkış"))</f>
        <v/>
      </c>
      <c r="N80">
        <f>IF($A80="","",M80+ROW()/10000000)</f>
        <v/>
      </c>
    </row>
    <row r="81">
      <c r="A81" s="14">
        <f>IF('Ürünler'!A81="","",'Ürünler'!A81)</f>
        <v/>
      </c>
      <c r="B81" s="14">
        <f>IF($A81="","",'Ürünler'!B81)</f>
        <v/>
      </c>
      <c r="C81" s="14">
        <f>IF($A81="","",'Ürünler'!C81)</f>
        <v/>
      </c>
      <c r="D81" s="17">
        <f>IF($A81="","",'Ürünler'!D81)</f>
        <v/>
      </c>
      <c r="E81" s="18">
        <f>IF($A81="","",N('Ürünler'!H81))</f>
        <v/>
      </c>
      <c r="F81" s="18">
        <f>IF($A81="","",SUMIFS('Hareketler'!$E$5:$E$1004,'Hareketler'!$B$5:$B$1004,$A81,'Hareketler'!$D$5:$D$1004,"Giriş"))</f>
        <v/>
      </c>
      <c r="G81" s="18">
        <f>IF($A81="","",SUMIFS('Hareketler'!$E$5:$E$1004,'Hareketler'!$B$5:$B$1004,$A81,'Hareketler'!$D$5:$D$1004,"Çıkış"))</f>
        <v/>
      </c>
      <c r="H81" s="19">
        <f>IF($A81="","",E81+F81-G81)</f>
        <v/>
      </c>
      <c r="I81" s="18">
        <f>IF($A81="","",N('Ürünler'!G81))</f>
        <v/>
      </c>
      <c r="J81" s="16">
        <f>IF($A81="","",H81*N('Ürünler'!E81))</f>
        <v/>
      </c>
      <c r="K81" s="20">
        <f>IF($A81="","",IF(H81&lt;=0,"TÜKENDİ",IF(H81&lt;=I81,"KRİTİK","YETERLİ")))</f>
        <v/>
      </c>
      <c r="L81">
        <f>IF(OR($A81="",K81="YETERLİ"),"",COUNTIF($K$5:K81,"TÜKENDİ")+COUNTIF($K$5:K81,"KRİTİK"))</f>
        <v/>
      </c>
      <c r="M81">
        <f>IF($A81="","",SUMIFS('Hareketler'!$G$5:$G$1004,'Hareketler'!$B$5:$B$1004,$A81,'Hareketler'!$D$5:$D$1004,"Çıkış"))</f>
        <v/>
      </c>
      <c r="N81">
        <f>IF($A81="","",M81+ROW()/10000000)</f>
        <v/>
      </c>
    </row>
    <row r="82">
      <c r="A82" s="14">
        <f>IF('Ürünler'!A82="","",'Ürünler'!A82)</f>
        <v/>
      </c>
      <c r="B82" s="14">
        <f>IF($A82="","",'Ürünler'!B82)</f>
        <v/>
      </c>
      <c r="C82" s="14">
        <f>IF($A82="","",'Ürünler'!C82)</f>
        <v/>
      </c>
      <c r="D82" s="17">
        <f>IF($A82="","",'Ürünler'!D82)</f>
        <v/>
      </c>
      <c r="E82" s="18">
        <f>IF($A82="","",N('Ürünler'!H82))</f>
        <v/>
      </c>
      <c r="F82" s="18">
        <f>IF($A82="","",SUMIFS('Hareketler'!$E$5:$E$1004,'Hareketler'!$B$5:$B$1004,$A82,'Hareketler'!$D$5:$D$1004,"Giriş"))</f>
        <v/>
      </c>
      <c r="G82" s="18">
        <f>IF($A82="","",SUMIFS('Hareketler'!$E$5:$E$1004,'Hareketler'!$B$5:$B$1004,$A82,'Hareketler'!$D$5:$D$1004,"Çıkış"))</f>
        <v/>
      </c>
      <c r="H82" s="19">
        <f>IF($A82="","",E82+F82-G82)</f>
        <v/>
      </c>
      <c r="I82" s="18">
        <f>IF($A82="","",N('Ürünler'!G82))</f>
        <v/>
      </c>
      <c r="J82" s="16">
        <f>IF($A82="","",H82*N('Ürünler'!E82))</f>
        <v/>
      </c>
      <c r="K82" s="20">
        <f>IF($A82="","",IF(H82&lt;=0,"TÜKENDİ",IF(H82&lt;=I82,"KRİTİK","YETERLİ")))</f>
        <v/>
      </c>
      <c r="L82">
        <f>IF(OR($A82="",K82="YETERLİ"),"",COUNTIF($K$5:K82,"TÜKENDİ")+COUNTIF($K$5:K82,"KRİTİK"))</f>
        <v/>
      </c>
      <c r="M82">
        <f>IF($A82="","",SUMIFS('Hareketler'!$G$5:$G$1004,'Hareketler'!$B$5:$B$1004,$A82,'Hareketler'!$D$5:$D$1004,"Çıkış"))</f>
        <v/>
      </c>
      <c r="N82">
        <f>IF($A82="","",M82+ROW()/10000000)</f>
        <v/>
      </c>
    </row>
    <row r="83">
      <c r="A83" s="14">
        <f>IF('Ürünler'!A83="","",'Ürünler'!A83)</f>
        <v/>
      </c>
      <c r="B83" s="14">
        <f>IF($A83="","",'Ürünler'!B83)</f>
        <v/>
      </c>
      <c r="C83" s="14">
        <f>IF($A83="","",'Ürünler'!C83)</f>
        <v/>
      </c>
      <c r="D83" s="17">
        <f>IF($A83="","",'Ürünler'!D83)</f>
        <v/>
      </c>
      <c r="E83" s="18">
        <f>IF($A83="","",N('Ürünler'!H83))</f>
        <v/>
      </c>
      <c r="F83" s="18">
        <f>IF($A83="","",SUMIFS('Hareketler'!$E$5:$E$1004,'Hareketler'!$B$5:$B$1004,$A83,'Hareketler'!$D$5:$D$1004,"Giriş"))</f>
        <v/>
      </c>
      <c r="G83" s="18">
        <f>IF($A83="","",SUMIFS('Hareketler'!$E$5:$E$1004,'Hareketler'!$B$5:$B$1004,$A83,'Hareketler'!$D$5:$D$1004,"Çıkış"))</f>
        <v/>
      </c>
      <c r="H83" s="19">
        <f>IF($A83="","",E83+F83-G83)</f>
        <v/>
      </c>
      <c r="I83" s="18">
        <f>IF($A83="","",N('Ürünler'!G83))</f>
        <v/>
      </c>
      <c r="J83" s="16">
        <f>IF($A83="","",H83*N('Ürünler'!E83))</f>
        <v/>
      </c>
      <c r="K83" s="20">
        <f>IF($A83="","",IF(H83&lt;=0,"TÜKENDİ",IF(H83&lt;=I83,"KRİTİK","YETERLİ")))</f>
        <v/>
      </c>
      <c r="L83">
        <f>IF(OR($A83="",K83="YETERLİ"),"",COUNTIF($K$5:K83,"TÜKENDİ")+COUNTIF($K$5:K83,"KRİTİK"))</f>
        <v/>
      </c>
      <c r="M83">
        <f>IF($A83="","",SUMIFS('Hareketler'!$G$5:$G$1004,'Hareketler'!$B$5:$B$1004,$A83,'Hareketler'!$D$5:$D$1004,"Çıkış"))</f>
        <v/>
      </c>
      <c r="N83">
        <f>IF($A83="","",M83+ROW()/10000000)</f>
        <v/>
      </c>
    </row>
    <row r="84">
      <c r="A84" s="14">
        <f>IF('Ürünler'!A84="","",'Ürünler'!A84)</f>
        <v/>
      </c>
      <c r="B84" s="14">
        <f>IF($A84="","",'Ürünler'!B84)</f>
        <v/>
      </c>
      <c r="C84" s="14">
        <f>IF($A84="","",'Ürünler'!C84)</f>
        <v/>
      </c>
      <c r="D84" s="17">
        <f>IF($A84="","",'Ürünler'!D84)</f>
        <v/>
      </c>
      <c r="E84" s="18">
        <f>IF($A84="","",N('Ürünler'!H84))</f>
        <v/>
      </c>
      <c r="F84" s="18">
        <f>IF($A84="","",SUMIFS('Hareketler'!$E$5:$E$1004,'Hareketler'!$B$5:$B$1004,$A84,'Hareketler'!$D$5:$D$1004,"Giriş"))</f>
        <v/>
      </c>
      <c r="G84" s="18">
        <f>IF($A84="","",SUMIFS('Hareketler'!$E$5:$E$1004,'Hareketler'!$B$5:$B$1004,$A84,'Hareketler'!$D$5:$D$1004,"Çıkış"))</f>
        <v/>
      </c>
      <c r="H84" s="19">
        <f>IF($A84="","",E84+F84-G84)</f>
        <v/>
      </c>
      <c r="I84" s="18">
        <f>IF($A84="","",N('Ürünler'!G84))</f>
        <v/>
      </c>
      <c r="J84" s="16">
        <f>IF($A84="","",H84*N('Ürünler'!E84))</f>
        <v/>
      </c>
      <c r="K84" s="20">
        <f>IF($A84="","",IF(H84&lt;=0,"TÜKENDİ",IF(H84&lt;=I84,"KRİTİK","YETERLİ")))</f>
        <v/>
      </c>
      <c r="L84">
        <f>IF(OR($A84="",K84="YETERLİ"),"",COUNTIF($K$5:K84,"TÜKENDİ")+COUNTIF($K$5:K84,"KRİTİK"))</f>
        <v/>
      </c>
      <c r="M84">
        <f>IF($A84="","",SUMIFS('Hareketler'!$G$5:$G$1004,'Hareketler'!$B$5:$B$1004,$A84,'Hareketler'!$D$5:$D$1004,"Çıkış"))</f>
        <v/>
      </c>
      <c r="N84">
        <f>IF($A84="","",M84+ROW()/10000000)</f>
        <v/>
      </c>
    </row>
    <row r="85">
      <c r="A85" s="14">
        <f>IF('Ürünler'!A85="","",'Ürünler'!A85)</f>
        <v/>
      </c>
      <c r="B85" s="14">
        <f>IF($A85="","",'Ürünler'!B85)</f>
        <v/>
      </c>
      <c r="C85" s="14">
        <f>IF($A85="","",'Ürünler'!C85)</f>
        <v/>
      </c>
      <c r="D85" s="17">
        <f>IF($A85="","",'Ürünler'!D85)</f>
        <v/>
      </c>
      <c r="E85" s="18">
        <f>IF($A85="","",N('Ürünler'!H85))</f>
        <v/>
      </c>
      <c r="F85" s="18">
        <f>IF($A85="","",SUMIFS('Hareketler'!$E$5:$E$1004,'Hareketler'!$B$5:$B$1004,$A85,'Hareketler'!$D$5:$D$1004,"Giriş"))</f>
        <v/>
      </c>
      <c r="G85" s="18">
        <f>IF($A85="","",SUMIFS('Hareketler'!$E$5:$E$1004,'Hareketler'!$B$5:$B$1004,$A85,'Hareketler'!$D$5:$D$1004,"Çıkış"))</f>
        <v/>
      </c>
      <c r="H85" s="19">
        <f>IF($A85="","",E85+F85-G85)</f>
        <v/>
      </c>
      <c r="I85" s="18">
        <f>IF($A85="","",N('Ürünler'!G85))</f>
        <v/>
      </c>
      <c r="J85" s="16">
        <f>IF($A85="","",H85*N('Ürünler'!E85))</f>
        <v/>
      </c>
      <c r="K85" s="20">
        <f>IF($A85="","",IF(H85&lt;=0,"TÜKENDİ",IF(H85&lt;=I85,"KRİTİK","YETERLİ")))</f>
        <v/>
      </c>
      <c r="L85">
        <f>IF(OR($A85="",K85="YETERLİ"),"",COUNTIF($K$5:K85,"TÜKENDİ")+COUNTIF($K$5:K85,"KRİTİK"))</f>
        <v/>
      </c>
      <c r="M85">
        <f>IF($A85="","",SUMIFS('Hareketler'!$G$5:$G$1004,'Hareketler'!$B$5:$B$1004,$A85,'Hareketler'!$D$5:$D$1004,"Çıkış"))</f>
        <v/>
      </c>
      <c r="N85">
        <f>IF($A85="","",M85+ROW()/10000000)</f>
        <v/>
      </c>
    </row>
    <row r="86">
      <c r="A86" s="14">
        <f>IF('Ürünler'!A86="","",'Ürünler'!A86)</f>
        <v/>
      </c>
      <c r="B86" s="14">
        <f>IF($A86="","",'Ürünler'!B86)</f>
        <v/>
      </c>
      <c r="C86" s="14">
        <f>IF($A86="","",'Ürünler'!C86)</f>
        <v/>
      </c>
      <c r="D86" s="17">
        <f>IF($A86="","",'Ürünler'!D86)</f>
        <v/>
      </c>
      <c r="E86" s="18">
        <f>IF($A86="","",N('Ürünler'!H86))</f>
        <v/>
      </c>
      <c r="F86" s="18">
        <f>IF($A86="","",SUMIFS('Hareketler'!$E$5:$E$1004,'Hareketler'!$B$5:$B$1004,$A86,'Hareketler'!$D$5:$D$1004,"Giriş"))</f>
        <v/>
      </c>
      <c r="G86" s="18">
        <f>IF($A86="","",SUMIFS('Hareketler'!$E$5:$E$1004,'Hareketler'!$B$5:$B$1004,$A86,'Hareketler'!$D$5:$D$1004,"Çıkış"))</f>
        <v/>
      </c>
      <c r="H86" s="19">
        <f>IF($A86="","",E86+F86-G86)</f>
        <v/>
      </c>
      <c r="I86" s="18">
        <f>IF($A86="","",N('Ürünler'!G86))</f>
        <v/>
      </c>
      <c r="J86" s="16">
        <f>IF($A86="","",H86*N('Ürünler'!E86))</f>
        <v/>
      </c>
      <c r="K86" s="20">
        <f>IF($A86="","",IF(H86&lt;=0,"TÜKENDİ",IF(H86&lt;=I86,"KRİTİK","YETERLİ")))</f>
        <v/>
      </c>
      <c r="L86">
        <f>IF(OR($A86="",K86="YETERLİ"),"",COUNTIF($K$5:K86,"TÜKENDİ")+COUNTIF($K$5:K86,"KRİTİK"))</f>
        <v/>
      </c>
      <c r="M86">
        <f>IF($A86="","",SUMIFS('Hareketler'!$G$5:$G$1004,'Hareketler'!$B$5:$B$1004,$A86,'Hareketler'!$D$5:$D$1004,"Çıkış"))</f>
        <v/>
      </c>
      <c r="N86">
        <f>IF($A86="","",M86+ROW()/10000000)</f>
        <v/>
      </c>
    </row>
    <row r="87">
      <c r="A87" s="14">
        <f>IF('Ürünler'!A87="","",'Ürünler'!A87)</f>
        <v/>
      </c>
      <c r="B87" s="14">
        <f>IF($A87="","",'Ürünler'!B87)</f>
        <v/>
      </c>
      <c r="C87" s="14">
        <f>IF($A87="","",'Ürünler'!C87)</f>
        <v/>
      </c>
      <c r="D87" s="17">
        <f>IF($A87="","",'Ürünler'!D87)</f>
        <v/>
      </c>
      <c r="E87" s="18">
        <f>IF($A87="","",N('Ürünler'!H87))</f>
        <v/>
      </c>
      <c r="F87" s="18">
        <f>IF($A87="","",SUMIFS('Hareketler'!$E$5:$E$1004,'Hareketler'!$B$5:$B$1004,$A87,'Hareketler'!$D$5:$D$1004,"Giriş"))</f>
        <v/>
      </c>
      <c r="G87" s="18">
        <f>IF($A87="","",SUMIFS('Hareketler'!$E$5:$E$1004,'Hareketler'!$B$5:$B$1004,$A87,'Hareketler'!$D$5:$D$1004,"Çıkış"))</f>
        <v/>
      </c>
      <c r="H87" s="19">
        <f>IF($A87="","",E87+F87-G87)</f>
        <v/>
      </c>
      <c r="I87" s="18">
        <f>IF($A87="","",N('Ürünler'!G87))</f>
        <v/>
      </c>
      <c r="J87" s="16">
        <f>IF($A87="","",H87*N('Ürünler'!E87))</f>
        <v/>
      </c>
      <c r="K87" s="20">
        <f>IF($A87="","",IF(H87&lt;=0,"TÜKENDİ",IF(H87&lt;=I87,"KRİTİK","YETERLİ")))</f>
        <v/>
      </c>
      <c r="L87">
        <f>IF(OR($A87="",K87="YETERLİ"),"",COUNTIF($K$5:K87,"TÜKENDİ")+COUNTIF($K$5:K87,"KRİTİK"))</f>
        <v/>
      </c>
      <c r="M87">
        <f>IF($A87="","",SUMIFS('Hareketler'!$G$5:$G$1004,'Hareketler'!$B$5:$B$1004,$A87,'Hareketler'!$D$5:$D$1004,"Çıkış"))</f>
        <v/>
      </c>
      <c r="N87">
        <f>IF($A87="","",M87+ROW()/10000000)</f>
        <v/>
      </c>
    </row>
    <row r="88">
      <c r="A88" s="14">
        <f>IF('Ürünler'!A88="","",'Ürünler'!A88)</f>
        <v/>
      </c>
      <c r="B88" s="14">
        <f>IF($A88="","",'Ürünler'!B88)</f>
        <v/>
      </c>
      <c r="C88" s="14">
        <f>IF($A88="","",'Ürünler'!C88)</f>
        <v/>
      </c>
      <c r="D88" s="17">
        <f>IF($A88="","",'Ürünler'!D88)</f>
        <v/>
      </c>
      <c r="E88" s="18">
        <f>IF($A88="","",N('Ürünler'!H88))</f>
        <v/>
      </c>
      <c r="F88" s="18">
        <f>IF($A88="","",SUMIFS('Hareketler'!$E$5:$E$1004,'Hareketler'!$B$5:$B$1004,$A88,'Hareketler'!$D$5:$D$1004,"Giriş"))</f>
        <v/>
      </c>
      <c r="G88" s="18">
        <f>IF($A88="","",SUMIFS('Hareketler'!$E$5:$E$1004,'Hareketler'!$B$5:$B$1004,$A88,'Hareketler'!$D$5:$D$1004,"Çıkış"))</f>
        <v/>
      </c>
      <c r="H88" s="19">
        <f>IF($A88="","",E88+F88-G88)</f>
        <v/>
      </c>
      <c r="I88" s="18">
        <f>IF($A88="","",N('Ürünler'!G88))</f>
        <v/>
      </c>
      <c r="J88" s="16">
        <f>IF($A88="","",H88*N('Ürünler'!E88))</f>
        <v/>
      </c>
      <c r="K88" s="20">
        <f>IF($A88="","",IF(H88&lt;=0,"TÜKENDİ",IF(H88&lt;=I88,"KRİTİK","YETERLİ")))</f>
        <v/>
      </c>
      <c r="L88">
        <f>IF(OR($A88="",K88="YETERLİ"),"",COUNTIF($K$5:K88,"TÜKENDİ")+COUNTIF($K$5:K88,"KRİTİK"))</f>
        <v/>
      </c>
      <c r="M88">
        <f>IF($A88="","",SUMIFS('Hareketler'!$G$5:$G$1004,'Hareketler'!$B$5:$B$1004,$A88,'Hareketler'!$D$5:$D$1004,"Çıkış"))</f>
        <v/>
      </c>
      <c r="N88">
        <f>IF($A88="","",M88+ROW()/10000000)</f>
        <v/>
      </c>
    </row>
    <row r="89">
      <c r="A89" s="14">
        <f>IF('Ürünler'!A89="","",'Ürünler'!A89)</f>
        <v/>
      </c>
      <c r="B89" s="14">
        <f>IF($A89="","",'Ürünler'!B89)</f>
        <v/>
      </c>
      <c r="C89" s="14">
        <f>IF($A89="","",'Ürünler'!C89)</f>
        <v/>
      </c>
      <c r="D89" s="17">
        <f>IF($A89="","",'Ürünler'!D89)</f>
        <v/>
      </c>
      <c r="E89" s="18">
        <f>IF($A89="","",N('Ürünler'!H89))</f>
        <v/>
      </c>
      <c r="F89" s="18">
        <f>IF($A89="","",SUMIFS('Hareketler'!$E$5:$E$1004,'Hareketler'!$B$5:$B$1004,$A89,'Hareketler'!$D$5:$D$1004,"Giriş"))</f>
        <v/>
      </c>
      <c r="G89" s="18">
        <f>IF($A89="","",SUMIFS('Hareketler'!$E$5:$E$1004,'Hareketler'!$B$5:$B$1004,$A89,'Hareketler'!$D$5:$D$1004,"Çıkış"))</f>
        <v/>
      </c>
      <c r="H89" s="19">
        <f>IF($A89="","",E89+F89-G89)</f>
        <v/>
      </c>
      <c r="I89" s="18">
        <f>IF($A89="","",N('Ürünler'!G89))</f>
        <v/>
      </c>
      <c r="J89" s="16">
        <f>IF($A89="","",H89*N('Ürünler'!E89))</f>
        <v/>
      </c>
      <c r="K89" s="20">
        <f>IF($A89="","",IF(H89&lt;=0,"TÜKENDİ",IF(H89&lt;=I89,"KRİTİK","YETERLİ")))</f>
        <v/>
      </c>
      <c r="L89">
        <f>IF(OR($A89="",K89="YETERLİ"),"",COUNTIF($K$5:K89,"TÜKENDİ")+COUNTIF($K$5:K89,"KRİTİK"))</f>
        <v/>
      </c>
      <c r="M89">
        <f>IF($A89="","",SUMIFS('Hareketler'!$G$5:$G$1004,'Hareketler'!$B$5:$B$1004,$A89,'Hareketler'!$D$5:$D$1004,"Çıkış"))</f>
        <v/>
      </c>
      <c r="N89">
        <f>IF($A89="","",M89+ROW()/10000000)</f>
        <v/>
      </c>
    </row>
    <row r="90">
      <c r="A90" s="14">
        <f>IF('Ürünler'!A90="","",'Ürünler'!A90)</f>
        <v/>
      </c>
      <c r="B90" s="14">
        <f>IF($A90="","",'Ürünler'!B90)</f>
        <v/>
      </c>
      <c r="C90" s="14">
        <f>IF($A90="","",'Ürünler'!C90)</f>
        <v/>
      </c>
      <c r="D90" s="17">
        <f>IF($A90="","",'Ürünler'!D90)</f>
        <v/>
      </c>
      <c r="E90" s="18">
        <f>IF($A90="","",N('Ürünler'!H90))</f>
        <v/>
      </c>
      <c r="F90" s="18">
        <f>IF($A90="","",SUMIFS('Hareketler'!$E$5:$E$1004,'Hareketler'!$B$5:$B$1004,$A90,'Hareketler'!$D$5:$D$1004,"Giriş"))</f>
        <v/>
      </c>
      <c r="G90" s="18">
        <f>IF($A90="","",SUMIFS('Hareketler'!$E$5:$E$1004,'Hareketler'!$B$5:$B$1004,$A90,'Hareketler'!$D$5:$D$1004,"Çıkış"))</f>
        <v/>
      </c>
      <c r="H90" s="19">
        <f>IF($A90="","",E90+F90-G90)</f>
        <v/>
      </c>
      <c r="I90" s="18">
        <f>IF($A90="","",N('Ürünler'!G90))</f>
        <v/>
      </c>
      <c r="J90" s="16">
        <f>IF($A90="","",H90*N('Ürünler'!E90))</f>
        <v/>
      </c>
      <c r="K90" s="20">
        <f>IF($A90="","",IF(H90&lt;=0,"TÜKENDİ",IF(H90&lt;=I90,"KRİTİK","YETERLİ")))</f>
        <v/>
      </c>
      <c r="L90">
        <f>IF(OR($A90="",K90="YETERLİ"),"",COUNTIF($K$5:K90,"TÜKENDİ")+COUNTIF($K$5:K90,"KRİTİK"))</f>
        <v/>
      </c>
      <c r="M90">
        <f>IF($A90="","",SUMIFS('Hareketler'!$G$5:$G$1004,'Hareketler'!$B$5:$B$1004,$A90,'Hareketler'!$D$5:$D$1004,"Çıkış"))</f>
        <v/>
      </c>
      <c r="N90">
        <f>IF($A90="","",M90+ROW()/10000000)</f>
        <v/>
      </c>
    </row>
    <row r="91">
      <c r="A91" s="14">
        <f>IF('Ürünler'!A91="","",'Ürünler'!A91)</f>
        <v/>
      </c>
      <c r="B91" s="14">
        <f>IF($A91="","",'Ürünler'!B91)</f>
        <v/>
      </c>
      <c r="C91" s="14">
        <f>IF($A91="","",'Ürünler'!C91)</f>
        <v/>
      </c>
      <c r="D91" s="17">
        <f>IF($A91="","",'Ürünler'!D91)</f>
        <v/>
      </c>
      <c r="E91" s="18">
        <f>IF($A91="","",N('Ürünler'!H91))</f>
        <v/>
      </c>
      <c r="F91" s="18">
        <f>IF($A91="","",SUMIFS('Hareketler'!$E$5:$E$1004,'Hareketler'!$B$5:$B$1004,$A91,'Hareketler'!$D$5:$D$1004,"Giriş"))</f>
        <v/>
      </c>
      <c r="G91" s="18">
        <f>IF($A91="","",SUMIFS('Hareketler'!$E$5:$E$1004,'Hareketler'!$B$5:$B$1004,$A91,'Hareketler'!$D$5:$D$1004,"Çıkış"))</f>
        <v/>
      </c>
      <c r="H91" s="19">
        <f>IF($A91="","",E91+F91-G91)</f>
        <v/>
      </c>
      <c r="I91" s="18">
        <f>IF($A91="","",N('Ürünler'!G91))</f>
        <v/>
      </c>
      <c r="J91" s="16">
        <f>IF($A91="","",H91*N('Ürünler'!E91))</f>
        <v/>
      </c>
      <c r="K91" s="20">
        <f>IF($A91="","",IF(H91&lt;=0,"TÜKENDİ",IF(H91&lt;=I91,"KRİTİK","YETERLİ")))</f>
        <v/>
      </c>
      <c r="L91">
        <f>IF(OR($A91="",K91="YETERLİ"),"",COUNTIF($K$5:K91,"TÜKENDİ")+COUNTIF($K$5:K91,"KRİTİK"))</f>
        <v/>
      </c>
      <c r="M91">
        <f>IF($A91="","",SUMIFS('Hareketler'!$G$5:$G$1004,'Hareketler'!$B$5:$B$1004,$A91,'Hareketler'!$D$5:$D$1004,"Çıkış"))</f>
        <v/>
      </c>
      <c r="N91">
        <f>IF($A91="","",M91+ROW()/10000000)</f>
        <v/>
      </c>
    </row>
    <row r="92">
      <c r="A92" s="14">
        <f>IF('Ürünler'!A92="","",'Ürünler'!A92)</f>
        <v/>
      </c>
      <c r="B92" s="14">
        <f>IF($A92="","",'Ürünler'!B92)</f>
        <v/>
      </c>
      <c r="C92" s="14">
        <f>IF($A92="","",'Ürünler'!C92)</f>
        <v/>
      </c>
      <c r="D92" s="17">
        <f>IF($A92="","",'Ürünler'!D92)</f>
        <v/>
      </c>
      <c r="E92" s="18">
        <f>IF($A92="","",N('Ürünler'!H92))</f>
        <v/>
      </c>
      <c r="F92" s="18">
        <f>IF($A92="","",SUMIFS('Hareketler'!$E$5:$E$1004,'Hareketler'!$B$5:$B$1004,$A92,'Hareketler'!$D$5:$D$1004,"Giriş"))</f>
        <v/>
      </c>
      <c r="G92" s="18">
        <f>IF($A92="","",SUMIFS('Hareketler'!$E$5:$E$1004,'Hareketler'!$B$5:$B$1004,$A92,'Hareketler'!$D$5:$D$1004,"Çıkış"))</f>
        <v/>
      </c>
      <c r="H92" s="19">
        <f>IF($A92="","",E92+F92-G92)</f>
        <v/>
      </c>
      <c r="I92" s="18">
        <f>IF($A92="","",N('Ürünler'!G92))</f>
        <v/>
      </c>
      <c r="J92" s="16">
        <f>IF($A92="","",H92*N('Ürünler'!E92))</f>
        <v/>
      </c>
      <c r="K92" s="20">
        <f>IF($A92="","",IF(H92&lt;=0,"TÜKENDİ",IF(H92&lt;=I92,"KRİTİK","YETERLİ")))</f>
        <v/>
      </c>
      <c r="L92">
        <f>IF(OR($A92="",K92="YETERLİ"),"",COUNTIF($K$5:K92,"TÜKENDİ")+COUNTIF($K$5:K92,"KRİTİK"))</f>
        <v/>
      </c>
      <c r="M92">
        <f>IF($A92="","",SUMIFS('Hareketler'!$G$5:$G$1004,'Hareketler'!$B$5:$B$1004,$A92,'Hareketler'!$D$5:$D$1004,"Çıkış"))</f>
        <v/>
      </c>
      <c r="N92">
        <f>IF($A92="","",M92+ROW()/10000000)</f>
        <v/>
      </c>
    </row>
    <row r="93">
      <c r="A93" s="14">
        <f>IF('Ürünler'!A93="","",'Ürünler'!A93)</f>
        <v/>
      </c>
      <c r="B93" s="14">
        <f>IF($A93="","",'Ürünler'!B93)</f>
        <v/>
      </c>
      <c r="C93" s="14">
        <f>IF($A93="","",'Ürünler'!C93)</f>
        <v/>
      </c>
      <c r="D93" s="17">
        <f>IF($A93="","",'Ürünler'!D93)</f>
        <v/>
      </c>
      <c r="E93" s="18">
        <f>IF($A93="","",N('Ürünler'!H93))</f>
        <v/>
      </c>
      <c r="F93" s="18">
        <f>IF($A93="","",SUMIFS('Hareketler'!$E$5:$E$1004,'Hareketler'!$B$5:$B$1004,$A93,'Hareketler'!$D$5:$D$1004,"Giriş"))</f>
        <v/>
      </c>
      <c r="G93" s="18">
        <f>IF($A93="","",SUMIFS('Hareketler'!$E$5:$E$1004,'Hareketler'!$B$5:$B$1004,$A93,'Hareketler'!$D$5:$D$1004,"Çıkış"))</f>
        <v/>
      </c>
      <c r="H93" s="19">
        <f>IF($A93="","",E93+F93-G93)</f>
        <v/>
      </c>
      <c r="I93" s="18">
        <f>IF($A93="","",N('Ürünler'!G93))</f>
        <v/>
      </c>
      <c r="J93" s="16">
        <f>IF($A93="","",H93*N('Ürünler'!E93))</f>
        <v/>
      </c>
      <c r="K93" s="20">
        <f>IF($A93="","",IF(H93&lt;=0,"TÜKENDİ",IF(H93&lt;=I93,"KRİTİK","YETERLİ")))</f>
        <v/>
      </c>
      <c r="L93">
        <f>IF(OR($A93="",K93="YETERLİ"),"",COUNTIF($K$5:K93,"TÜKENDİ")+COUNTIF($K$5:K93,"KRİTİK"))</f>
        <v/>
      </c>
      <c r="M93">
        <f>IF($A93="","",SUMIFS('Hareketler'!$G$5:$G$1004,'Hareketler'!$B$5:$B$1004,$A93,'Hareketler'!$D$5:$D$1004,"Çıkış"))</f>
        <v/>
      </c>
      <c r="N93">
        <f>IF($A93="","",M93+ROW()/10000000)</f>
        <v/>
      </c>
    </row>
    <row r="94">
      <c r="A94" s="14">
        <f>IF('Ürünler'!A94="","",'Ürünler'!A94)</f>
        <v/>
      </c>
      <c r="B94" s="14">
        <f>IF($A94="","",'Ürünler'!B94)</f>
        <v/>
      </c>
      <c r="C94" s="14">
        <f>IF($A94="","",'Ürünler'!C94)</f>
        <v/>
      </c>
      <c r="D94" s="17">
        <f>IF($A94="","",'Ürünler'!D94)</f>
        <v/>
      </c>
      <c r="E94" s="18">
        <f>IF($A94="","",N('Ürünler'!H94))</f>
        <v/>
      </c>
      <c r="F94" s="18">
        <f>IF($A94="","",SUMIFS('Hareketler'!$E$5:$E$1004,'Hareketler'!$B$5:$B$1004,$A94,'Hareketler'!$D$5:$D$1004,"Giriş"))</f>
        <v/>
      </c>
      <c r="G94" s="18">
        <f>IF($A94="","",SUMIFS('Hareketler'!$E$5:$E$1004,'Hareketler'!$B$5:$B$1004,$A94,'Hareketler'!$D$5:$D$1004,"Çıkış"))</f>
        <v/>
      </c>
      <c r="H94" s="19">
        <f>IF($A94="","",E94+F94-G94)</f>
        <v/>
      </c>
      <c r="I94" s="18">
        <f>IF($A94="","",N('Ürünler'!G94))</f>
        <v/>
      </c>
      <c r="J94" s="16">
        <f>IF($A94="","",H94*N('Ürünler'!E94))</f>
        <v/>
      </c>
      <c r="K94" s="20">
        <f>IF($A94="","",IF(H94&lt;=0,"TÜKENDİ",IF(H94&lt;=I94,"KRİTİK","YETERLİ")))</f>
        <v/>
      </c>
      <c r="L94">
        <f>IF(OR($A94="",K94="YETERLİ"),"",COUNTIF($K$5:K94,"TÜKENDİ")+COUNTIF($K$5:K94,"KRİTİK"))</f>
        <v/>
      </c>
      <c r="M94">
        <f>IF($A94="","",SUMIFS('Hareketler'!$G$5:$G$1004,'Hareketler'!$B$5:$B$1004,$A94,'Hareketler'!$D$5:$D$1004,"Çıkış"))</f>
        <v/>
      </c>
      <c r="N94">
        <f>IF($A94="","",M94+ROW()/10000000)</f>
        <v/>
      </c>
    </row>
    <row r="95">
      <c r="A95" s="14">
        <f>IF('Ürünler'!A95="","",'Ürünler'!A95)</f>
        <v/>
      </c>
      <c r="B95" s="14">
        <f>IF($A95="","",'Ürünler'!B95)</f>
        <v/>
      </c>
      <c r="C95" s="14">
        <f>IF($A95="","",'Ürünler'!C95)</f>
        <v/>
      </c>
      <c r="D95" s="17">
        <f>IF($A95="","",'Ürünler'!D95)</f>
        <v/>
      </c>
      <c r="E95" s="18">
        <f>IF($A95="","",N('Ürünler'!H95))</f>
        <v/>
      </c>
      <c r="F95" s="18">
        <f>IF($A95="","",SUMIFS('Hareketler'!$E$5:$E$1004,'Hareketler'!$B$5:$B$1004,$A95,'Hareketler'!$D$5:$D$1004,"Giriş"))</f>
        <v/>
      </c>
      <c r="G95" s="18">
        <f>IF($A95="","",SUMIFS('Hareketler'!$E$5:$E$1004,'Hareketler'!$B$5:$B$1004,$A95,'Hareketler'!$D$5:$D$1004,"Çıkış"))</f>
        <v/>
      </c>
      <c r="H95" s="19">
        <f>IF($A95="","",E95+F95-G95)</f>
        <v/>
      </c>
      <c r="I95" s="18">
        <f>IF($A95="","",N('Ürünler'!G95))</f>
        <v/>
      </c>
      <c r="J95" s="16">
        <f>IF($A95="","",H95*N('Ürünler'!E95))</f>
        <v/>
      </c>
      <c r="K95" s="20">
        <f>IF($A95="","",IF(H95&lt;=0,"TÜKENDİ",IF(H95&lt;=I95,"KRİTİK","YETERLİ")))</f>
        <v/>
      </c>
      <c r="L95">
        <f>IF(OR($A95="",K95="YETERLİ"),"",COUNTIF($K$5:K95,"TÜKENDİ")+COUNTIF($K$5:K95,"KRİTİK"))</f>
        <v/>
      </c>
      <c r="M95">
        <f>IF($A95="","",SUMIFS('Hareketler'!$G$5:$G$1004,'Hareketler'!$B$5:$B$1004,$A95,'Hareketler'!$D$5:$D$1004,"Çıkış"))</f>
        <v/>
      </c>
      <c r="N95">
        <f>IF($A95="","",M95+ROW()/10000000)</f>
        <v/>
      </c>
    </row>
    <row r="96">
      <c r="A96" s="14">
        <f>IF('Ürünler'!A96="","",'Ürünler'!A96)</f>
        <v/>
      </c>
      <c r="B96" s="14">
        <f>IF($A96="","",'Ürünler'!B96)</f>
        <v/>
      </c>
      <c r="C96" s="14">
        <f>IF($A96="","",'Ürünler'!C96)</f>
        <v/>
      </c>
      <c r="D96" s="17">
        <f>IF($A96="","",'Ürünler'!D96)</f>
        <v/>
      </c>
      <c r="E96" s="18">
        <f>IF($A96="","",N('Ürünler'!H96))</f>
        <v/>
      </c>
      <c r="F96" s="18">
        <f>IF($A96="","",SUMIFS('Hareketler'!$E$5:$E$1004,'Hareketler'!$B$5:$B$1004,$A96,'Hareketler'!$D$5:$D$1004,"Giriş"))</f>
        <v/>
      </c>
      <c r="G96" s="18">
        <f>IF($A96="","",SUMIFS('Hareketler'!$E$5:$E$1004,'Hareketler'!$B$5:$B$1004,$A96,'Hareketler'!$D$5:$D$1004,"Çıkış"))</f>
        <v/>
      </c>
      <c r="H96" s="19">
        <f>IF($A96="","",E96+F96-G96)</f>
        <v/>
      </c>
      <c r="I96" s="18">
        <f>IF($A96="","",N('Ürünler'!G96))</f>
        <v/>
      </c>
      <c r="J96" s="16">
        <f>IF($A96="","",H96*N('Ürünler'!E96))</f>
        <v/>
      </c>
      <c r="K96" s="20">
        <f>IF($A96="","",IF(H96&lt;=0,"TÜKENDİ",IF(H96&lt;=I96,"KRİTİK","YETERLİ")))</f>
        <v/>
      </c>
      <c r="L96">
        <f>IF(OR($A96="",K96="YETERLİ"),"",COUNTIF($K$5:K96,"TÜKENDİ")+COUNTIF($K$5:K96,"KRİTİK"))</f>
        <v/>
      </c>
      <c r="M96">
        <f>IF($A96="","",SUMIFS('Hareketler'!$G$5:$G$1004,'Hareketler'!$B$5:$B$1004,$A96,'Hareketler'!$D$5:$D$1004,"Çıkış"))</f>
        <v/>
      </c>
      <c r="N96">
        <f>IF($A96="","",M96+ROW()/10000000)</f>
        <v/>
      </c>
    </row>
    <row r="97">
      <c r="A97" s="14">
        <f>IF('Ürünler'!A97="","",'Ürünler'!A97)</f>
        <v/>
      </c>
      <c r="B97" s="14">
        <f>IF($A97="","",'Ürünler'!B97)</f>
        <v/>
      </c>
      <c r="C97" s="14">
        <f>IF($A97="","",'Ürünler'!C97)</f>
        <v/>
      </c>
      <c r="D97" s="17">
        <f>IF($A97="","",'Ürünler'!D97)</f>
        <v/>
      </c>
      <c r="E97" s="18">
        <f>IF($A97="","",N('Ürünler'!H97))</f>
        <v/>
      </c>
      <c r="F97" s="18">
        <f>IF($A97="","",SUMIFS('Hareketler'!$E$5:$E$1004,'Hareketler'!$B$5:$B$1004,$A97,'Hareketler'!$D$5:$D$1004,"Giriş"))</f>
        <v/>
      </c>
      <c r="G97" s="18">
        <f>IF($A97="","",SUMIFS('Hareketler'!$E$5:$E$1004,'Hareketler'!$B$5:$B$1004,$A97,'Hareketler'!$D$5:$D$1004,"Çıkış"))</f>
        <v/>
      </c>
      <c r="H97" s="19">
        <f>IF($A97="","",E97+F97-G97)</f>
        <v/>
      </c>
      <c r="I97" s="18">
        <f>IF($A97="","",N('Ürünler'!G97))</f>
        <v/>
      </c>
      <c r="J97" s="16">
        <f>IF($A97="","",H97*N('Ürünler'!E97))</f>
        <v/>
      </c>
      <c r="K97" s="20">
        <f>IF($A97="","",IF(H97&lt;=0,"TÜKENDİ",IF(H97&lt;=I97,"KRİTİK","YETERLİ")))</f>
        <v/>
      </c>
      <c r="L97">
        <f>IF(OR($A97="",K97="YETERLİ"),"",COUNTIF($K$5:K97,"TÜKENDİ")+COUNTIF($K$5:K97,"KRİTİK"))</f>
        <v/>
      </c>
      <c r="M97">
        <f>IF($A97="","",SUMIFS('Hareketler'!$G$5:$G$1004,'Hareketler'!$B$5:$B$1004,$A97,'Hareketler'!$D$5:$D$1004,"Çıkış"))</f>
        <v/>
      </c>
      <c r="N97">
        <f>IF($A97="","",M97+ROW()/10000000)</f>
        <v/>
      </c>
    </row>
    <row r="98">
      <c r="A98" s="14">
        <f>IF('Ürünler'!A98="","",'Ürünler'!A98)</f>
        <v/>
      </c>
      <c r="B98" s="14">
        <f>IF($A98="","",'Ürünler'!B98)</f>
        <v/>
      </c>
      <c r="C98" s="14">
        <f>IF($A98="","",'Ürünler'!C98)</f>
        <v/>
      </c>
      <c r="D98" s="17">
        <f>IF($A98="","",'Ürünler'!D98)</f>
        <v/>
      </c>
      <c r="E98" s="18">
        <f>IF($A98="","",N('Ürünler'!H98))</f>
        <v/>
      </c>
      <c r="F98" s="18">
        <f>IF($A98="","",SUMIFS('Hareketler'!$E$5:$E$1004,'Hareketler'!$B$5:$B$1004,$A98,'Hareketler'!$D$5:$D$1004,"Giriş"))</f>
        <v/>
      </c>
      <c r="G98" s="18">
        <f>IF($A98="","",SUMIFS('Hareketler'!$E$5:$E$1004,'Hareketler'!$B$5:$B$1004,$A98,'Hareketler'!$D$5:$D$1004,"Çıkış"))</f>
        <v/>
      </c>
      <c r="H98" s="19">
        <f>IF($A98="","",E98+F98-G98)</f>
        <v/>
      </c>
      <c r="I98" s="18">
        <f>IF($A98="","",N('Ürünler'!G98))</f>
        <v/>
      </c>
      <c r="J98" s="16">
        <f>IF($A98="","",H98*N('Ürünler'!E98))</f>
        <v/>
      </c>
      <c r="K98" s="20">
        <f>IF($A98="","",IF(H98&lt;=0,"TÜKENDİ",IF(H98&lt;=I98,"KRİTİK","YETERLİ")))</f>
        <v/>
      </c>
      <c r="L98">
        <f>IF(OR($A98="",K98="YETERLİ"),"",COUNTIF($K$5:K98,"TÜKENDİ")+COUNTIF($K$5:K98,"KRİTİK"))</f>
        <v/>
      </c>
      <c r="M98">
        <f>IF($A98="","",SUMIFS('Hareketler'!$G$5:$G$1004,'Hareketler'!$B$5:$B$1004,$A98,'Hareketler'!$D$5:$D$1004,"Çıkış"))</f>
        <v/>
      </c>
      <c r="N98">
        <f>IF($A98="","",M98+ROW()/10000000)</f>
        <v/>
      </c>
    </row>
    <row r="99">
      <c r="A99" s="14">
        <f>IF('Ürünler'!A99="","",'Ürünler'!A99)</f>
        <v/>
      </c>
      <c r="B99" s="14">
        <f>IF($A99="","",'Ürünler'!B99)</f>
        <v/>
      </c>
      <c r="C99" s="14">
        <f>IF($A99="","",'Ürünler'!C99)</f>
        <v/>
      </c>
      <c r="D99" s="17">
        <f>IF($A99="","",'Ürünler'!D99)</f>
        <v/>
      </c>
      <c r="E99" s="18">
        <f>IF($A99="","",N('Ürünler'!H99))</f>
        <v/>
      </c>
      <c r="F99" s="18">
        <f>IF($A99="","",SUMIFS('Hareketler'!$E$5:$E$1004,'Hareketler'!$B$5:$B$1004,$A99,'Hareketler'!$D$5:$D$1004,"Giriş"))</f>
        <v/>
      </c>
      <c r="G99" s="18">
        <f>IF($A99="","",SUMIFS('Hareketler'!$E$5:$E$1004,'Hareketler'!$B$5:$B$1004,$A99,'Hareketler'!$D$5:$D$1004,"Çıkış"))</f>
        <v/>
      </c>
      <c r="H99" s="19">
        <f>IF($A99="","",E99+F99-G99)</f>
        <v/>
      </c>
      <c r="I99" s="18">
        <f>IF($A99="","",N('Ürünler'!G99))</f>
        <v/>
      </c>
      <c r="J99" s="16">
        <f>IF($A99="","",H99*N('Ürünler'!E99))</f>
        <v/>
      </c>
      <c r="K99" s="20">
        <f>IF($A99="","",IF(H99&lt;=0,"TÜKENDİ",IF(H99&lt;=I99,"KRİTİK","YETERLİ")))</f>
        <v/>
      </c>
      <c r="L99">
        <f>IF(OR($A99="",K99="YETERLİ"),"",COUNTIF($K$5:K99,"TÜKENDİ")+COUNTIF($K$5:K99,"KRİTİK"))</f>
        <v/>
      </c>
      <c r="M99">
        <f>IF($A99="","",SUMIFS('Hareketler'!$G$5:$G$1004,'Hareketler'!$B$5:$B$1004,$A99,'Hareketler'!$D$5:$D$1004,"Çıkış"))</f>
        <v/>
      </c>
      <c r="N99">
        <f>IF($A99="","",M99+ROW()/10000000)</f>
        <v/>
      </c>
    </row>
    <row r="100">
      <c r="A100" s="14">
        <f>IF('Ürünler'!A100="","",'Ürünler'!A100)</f>
        <v/>
      </c>
      <c r="B100" s="14">
        <f>IF($A100="","",'Ürünler'!B100)</f>
        <v/>
      </c>
      <c r="C100" s="14">
        <f>IF($A100="","",'Ürünler'!C100)</f>
        <v/>
      </c>
      <c r="D100" s="17">
        <f>IF($A100="","",'Ürünler'!D100)</f>
        <v/>
      </c>
      <c r="E100" s="18">
        <f>IF($A100="","",N('Ürünler'!H100))</f>
        <v/>
      </c>
      <c r="F100" s="18">
        <f>IF($A100="","",SUMIFS('Hareketler'!$E$5:$E$1004,'Hareketler'!$B$5:$B$1004,$A100,'Hareketler'!$D$5:$D$1004,"Giriş"))</f>
        <v/>
      </c>
      <c r="G100" s="18">
        <f>IF($A100="","",SUMIFS('Hareketler'!$E$5:$E$1004,'Hareketler'!$B$5:$B$1004,$A100,'Hareketler'!$D$5:$D$1004,"Çıkış"))</f>
        <v/>
      </c>
      <c r="H100" s="19">
        <f>IF($A100="","",E100+F100-G100)</f>
        <v/>
      </c>
      <c r="I100" s="18">
        <f>IF($A100="","",N('Ürünler'!G100))</f>
        <v/>
      </c>
      <c r="J100" s="16">
        <f>IF($A100="","",H100*N('Ürünler'!E100))</f>
        <v/>
      </c>
      <c r="K100" s="20">
        <f>IF($A100="","",IF(H100&lt;=0,"TÜKENDİ",IF(H100&lt;=I100,"KRİTİK","YETERLİ")))</f>
        <v/>
      </c>
      <c r="L100">
        <f>IF(OR($A100="",K100="YETERLİ"),"",COUNTIF($K$5:K100,"TÜKENDİ")+COUNTIF($K$5:K100,"KRİTİK"))</f>
        <v/>
      </c>
      <c r="M100">
        <f>IF($A100="","",SUMIFS('Hareketler'!$G$5:$G$1004,'Hareketler'!$B$5:$B$1004,$A100,'Hareketler'!$D$5:$D$1004,"Çıkış"))</f>
        <v/>
      </c>
      <c r="N100">
        <f>IF($A100="","",M100+ROW()/10000000)</f>
        <v/>
      </c>
    </row>
    <row r="101">
      <c r="A101" s="14">
        <f>IF('Ürünler'!A101="","",'Ürünler'!A101)</f>
        <v/>
      </c>
      <c r="B101" s="14">
        <f>IF($A101="","",'Ürünler'!B101)</f>
        <v/>
      </c>
      <c r="C101" s="14">
        <f>IF($A101="","",'Ürünler'!C101)</f>
        <v/>
      </c>
      <c r="D101" s="17">
        <f>IF($A101="","",'Ürünler'!D101)</f>
        <v/>
      </c>
      <c r="E101" s="18">
        <f>IF($A101="","",N('Ürünler'!H101))</f>
        <v/>
      </c>
      <c r="F101" s="18">
        <f>IF($A101="","",SUMIFS('Hareketler'!$E$5:$E$1004,'Hareketler'!$B$5:$B$1004,$A101,'Hareketler'!$D$5:$D$1004,"Giriş"))</f>
        <v/>
      </c>
      <c r="G101" s="18">
        <f>IF($A101="","",SUMIFS('Hareketler'!$E$5:$E$1004,'Hareketler'!$B$5:$B$1004,$A101,'Hareketler'!$D$5:$D$1004,"Çıkış"))</f>
        <v/>
      </c>
      <c r="H101" s="19">
        <f>IF($A101="","",E101+F101-G101)</f>
        <v/>
      </c>
      <c r="I101" s="18">
        <f>IF($A101="","",N('Ürünler'!G101))</f>
        <v/>
      </c>
      <c r="J101" s="16">
        <f>IF($A101="","",H101*N('Ürünler'!E101))</f>
        <v/>
      </c>
      <c r="K101" s="20">
        <f>IF($A101="","",IF(H101&lt;=0,"TÜKENDİ",IF(H101&lt;=I101,"KRİTİK","YETERLİ")))</f>
        <v/>
      </c>
      <c r="L101">
        <f>IF(OR($A101="",K101="YETERLİ"),"",COUNTIF($K$5:K101,"TÜKENDİ")+COUNTIF($K$5:K101,"KRİTİK"))</f>
        <v/>
      </c>
      <c r="M101">
        <f>IF($A101="","",SUMIFS('Hareketler'!$G$5:$G$1004,'Hareketler'!$B$5:$B$1004,$A101,'Hareketler'!$D$5:$D$1004,"Çıkış"))</f>
        <v/>
      </c>
      <c r="N101">
        <f>IF($A101="","",M101+ROW()/10000000)</f>
        <v/>
      </c>
    </row>
    <row r="102">
      <c r="A102" s="14">
        <f>IF('Ürünler'!A102="","",'Ürünler'!A102)</f>
        <v/>
      </c>
      <c r="B102" s="14">
        <f>IF($A102="","",'Ürünler'!B102)</f>
        <v/>
      </c>
      <c r="C102" s="14">
        <f>IF($A102="","",'Ürünler'!C102)</f>
        <v/>
      </c>
      <c r="D102" s="17">
        <f>IF($A102="","",'Ürünler'!D102)</f>
        <v/>
      </c>
      <c r="E102" s="18">
        <f>IF($A102="","",N('Ürünler'!H102))</f>
        <v/>
      </c>
      <c r="F102" s="18">
        <f>IF($A102="","",SUMIFS('Hareketler'!$E$5:$E$1004,'Hareketler'!$B$5:$B$1004,$A102,'Hareketler'!$D$5:$D$1004,"Giriş"))</f>
        <v/>
      </c>
      <c r="G102" s="18">
        <f>IF($A102="","",SUMIFS('Hareketler'!$E$5:$E$1004,'Hareketler'!$B$5:$B$1004,$A102,'Hareketler'!$D$5:$D$1004,"Çıkış"))</f>
        <v/>
      </c>
      <c r="H102" s="19">
        <f>IF($A102="","",E102+F102-G102)</f>
        <v/>
      </c>
      <c r="I102" s="18">
        <f>IF($A102="","",N('Ürünler'!G102))</f>
        <v/>
      </c>
      <c r="J102" s="16">
        <f>IF($A102="","",H102*N('Ürünler'!E102))</f>
        <v/>
      </c>
      <c r="K102" s="20">
        <f>IF($A102="","",IF(H102&lt;=0,"TÜKENDİ",IF(H102&lt;=I102,"KRİTİK","YETERLİ")))</f>
        <v/>
      </c>
      <c r="L102">
        <f>IF(OR($A102="",K102="YETERLİ"),"",COUNTIF($K$5:K102,"TÜKENDİ")+COUNTIF($K$5:K102,"KRİTİK"))</f>
        <v/>
      </c>
      <c r="M102">
        <f>IF($A102="","",SUMIFS('Hareketler'!$G$5:$G$1004,'Hareketler'!$B$5:$B$1004,$A102,'Hareketler'!$D$5:$D$1004,"Çıkış"))</f>
        <v/>
      </c>
      <c r="N102">
        <f>IF($A102="","",M102+ROW()/10000000)</f>
        <v/>
      </c>
    </row>
    <row r="103">
      <c r="A103" s="14">
        <f>IF('Ürünler'!A103="","",'Ürünler'!A103)</f>
        <v/>
      </c>
      <c r="B103" s="14">
        <f>IF($A103="","",'Ürünler'!B103)</f>
        <v/>
      </c>
      <c r="C103" s="14">
        <f>IF($A103="","",'Ürünler'!C103)</f>
        <v/>
      </c>
      <c r="D103" s="17">
        <f>IF($A103="","",'Ürünler'!D103)</f>
        <v/>
      </c>
      <c r="E103" s="18">
        <f>IF($A103="","",N('Ürünler'!H103))</f>
        <v/>
      </c>
      <c r="F103" s="18">
        <f>IF($A103="","",SUMIFS('Hareketler'!$E$5:$E$1004,'Hareketler'!$B$5:$B$1004,$A103,'Hareketler'!$D$5:$D$1004,"Giriş"))</f>
        <v/>
      </c>
      <c r="G103" s="18">
        <f>IF($A103="","",SUMIFS('Hareketler'!$E$5:$E$1004,'Hareketler'!$B$5:$B$1004,$A103,'Hareketler'!$D$5:$D$1004,"Çıkış"))</f>
        <v/>
      </c>
      <c r="H103" s="19">
        <f>IF($A103="","",E103+F103-G103)</f>
        <v/>
      </c>
      <c r="I103" s="18">
        <f>IF($A103="","",N('Ürünler'!G103))</f>
        <v/>
      </c>
      <c r="J103" s="16">
        <f>IF($A103="","",H103*N('Ürünler'!E103))</f>
        <v/>
      </c>
      <c r="K103" s="20">
        <f>IF($A103="","",IF(H103&lt;=0,"TÜKENDİ",IF(H103&lt;=I103,"KRİTİK","YETERLİ")))</f>
        <v/>
      </c>
      <c r="L103">
        <f>IF(OR($A103="",K103="YETERLİ"),"",COUNTIF($K$5:K103,"TÜKENDİ")+COUNTIF($K$5:K103,"KRİTİK"))</f>
        <v/>
      </c>
      <c r="M103">
        <f>IF($A103="","",SUMIFS('Hareketler'!$G$5:$G$1004,'Hareketler'!$B$5:$B$1004,$A103,'Hareketler'!$D$5:$D$1004,"Çıkış"))</f>
        <v/>
      </c>
      <c r="N103">
        <f>IF($A103="","",M103+ROW()/10000000)</f>
        <v/>
      </c>
    </row>
    <row r="104">
      <c r="A104" s="14">
        <f>IF('Ürünler'!A104="","",'Ürünler'!A104)</f>
        <v/>
      </c>
      <c r="B104" s="14">
        <f>IF($A104="","",'Ürünler'!B104)</f>
        <v/>
      </c>
      <c r="C104" s="14">
        <f>IF($A104="","",'Ürünler'!C104)</f>
        <v/>
      </c>
      <c r="D104" s="17">
        <f>IF($A104="","",'Ürünler'!D104)</f>
        <v/>
      </c>
      <c r="E104" s="18">
        <f>IF($A104="","",N('Ürünler'!H104))</f>
        <v/>
      </c>
      <c r="F104" s="18">
        <f>IF($A104="","",SUMIFS('Hareketler'!$E$5:$E$1004,'Hareketler'!$B$5:$B$1004,$A104,'Hareketler'!$D$5:$D$1004,"Giriş"))</f>
        <v/>
      </c>
      <c r="G104" s="18">
        <f>IF($A104="","",SUMIFS('Hareketler'!$E$5:$E$1004,'Hareketler'!$B$5:$B$1004,$A104,'Hareketler'!$D$5:$D$1004,"Çıkış"))</f>
        <v/>
      </c>
      <c r="H104" s="19">
        <f>IF($A104="","",E104+F104-G104)</f>
        <v/>
      </c>
      <c r="I104" s="18">
        <f>IF($A104="","",N('Ürünler'!G104))</f>
        <v/>
      </c>
      <c r="J104" s="16">
        <f>IF($A104="","",H104*N('Ürünler'!E104))</f>
        <v/>
      </c>
      <c r="K104" s="20">
        <f>IF($A104="","",IF(H104&lt;=0,"TÜKENDİ",IF(H104&lt;=I104,"KRİTİK","YETERLİ")))</f>
        <v/>
      </c>
      <c r="L104">
        <f>IF(OR($A104="",K104="YETERLİ"),"",COUNTIF($K$5:K104,"TÜKENDİ")+COUNTIF($K$5:K104,"KRİTİK"))</f>
        <v/>
      </c>
      <c r="M104">
        <f>IF($A104="","",SUMIFS('Hareketler'!$G$5:$G$1004,'Hareketler'!$B$5:$B$1004,$A104,'Hareketler'!$D$5:$D$1004,"Çıkış"))</f>
        <v/>
      </c>
      <c r="N104">
        <f>IF($A104="","",M104+ROW()/10000000)</f>
        <v/>
      </c>
    </row>
    <row r="105">
      <c r="A105" s="14">
        <f>IF('Ürünler'!A105="","",'Ürünler'!A105)</f>
        <v/>
      </c>
      <c r="B105" s="14">
        <f>IF($A105="","",'Ürünler'!B105)</f>
        <v/>
      </c>
      <c r="C105" s="14">
        <f>IF($A105="","",'Ürünler'!C105)</f>
        <v/>
      </c>
      <c r="D105" s="17">
        <f>IF($A105="","",'Ürünler'!D105)</f>
        <v/>
      </c>
      <c r="E105" s="18">
        <f>IF($A105="","",N('Ürünler'!H105))</f>
        <v/>
      </c>
      <c r="F105" s="18">
        <f>IF($A105="","",SUMIFS('Hareketler'!$E$5:$E$1004,'Hareketler'!$B$5:$B$1004,$A105,'Hareketler'!$D$5:$D$1004,"Giriş"))</f>
        <v/>
      </c>
      <c r="G105" s="18">
        <f>IF($A105="","",SUMIFS('Hareketler'!$E$5:$E$1004,'Hareketler'!$B$5:$B$1004,$A105,'Hareketler'!$D$5:$D$1004,"Çıkış"))</f>
        <v/>
      </c>
      <c r="H105" s="19">
        <f>IF($A105="","",E105+F105-G105)</f>
        <v/>
      </c>
      <c r="I105" s="18">
        <f>IF($A105="","",N('Ürünler'!G105))</f>
        <v/>
      </c>
      <c r="J105" s="16">
        <f>IF($A105="","",H105*N('Ürünler'!E105))</f>
        <v/>
      </c>
      <c r="K105" s="20">
        <f>IF($A105="","",IF(H105&lt;=0,"TÜKENDİ",IF(H105&lt;=I105,"KRİTİK","YETERLİ")))</f>
        <v/>
      </c>
      <c r="L105">
        <f>IF(OR($A105="",K105="YETERLİ"),"",COUNTIF($K$5:K105,"TÜKENDİ")+COUNTIF($K$5:K105,"KRİTİK"))</f>
        <v/>
      </c>
      <c r="M105">
        <f>IF($A105="","",SUMIFS('Hareketler'!$G$5:$G$1004,'Hareketler'!$B$5:$B$1004,$A105,'Hareketler'!$D$5:$D$1004,"Çıkış"))</f>
        <v/>
      </c>
      <c r="N105">
        <f>IF($A105="","",M105+ROW()/10000000)</f>
        <v/>
      </c>
    </row>
    <row r="106">
      <c r="A106" s="14">
        <f>IF('Ürünler'!A106="","",'Ürünler'!A106)</f>
        <v/>
      </c>
      <c r="B106" s="14">
        <f>IF($A106="","",'Ürünler'!B106)</f>
        <v/>
      </c>
      <c r="C106" s="14">
        <f>IF($A106="","",'Ürünler'!C106)</f>
        <v/>
      </c>
      <c r="D106" s="17">
        <f>IF($A106="","",'Ürünler'!D106)</f>
        <v/>
      </c>
      <c r="E106" s="18">
        <f>IF($A106="","",N('Ürünler'!H106))</f>
        <v/>
      </c>
      <c r="F106" s="18">
        <f>IF($A106="","",SUMIFS('Hareketler'!$E$5:$E$1004,'Hareketler'!$B$5:$B$1004,$A106,'Hareketler'!$D$5:$D$1004,"Giriş"))</f>
        <v/>
      </c>
      <c r="G106" s="18">
        <f>IF($A106="","",SUMIFS('Hareketler'!$E$5:$E$1004,'Hareketler'!$B$5:$B$1004,$A106,'Hareketler'!$D$5:$D$1004,"Çıkış"))</f>
        <v/>
      </c>
      <c r="H106" s="19">
        <f>IF($A106="","",E106+F106-G106)</f>
        <v/>
      </c>
      <c r="I106" s="18">
        <f>IF($A106="","",N('Ürünler'!G106))</f>
        <v/>
      </c>
      <c r="J106" s="16">
        <f>IF($A106="","",H106*N('Ürünler'!E106))</f>
        <v/>
      </c>
      <c r="K106" s="20">
        <f>IF($A106="","",IF(H106&lt;=0,"TÜKENDİ",IF(H106&lt;=I106,"KRİTİK","YETERLİ")))</f>
        <v/>
      </c>
      <c r="L106">
        <f>IF(OR($A106="",K106="YETERLİ"),"",COUNTIF($K$5:K106,"TÜKENDİ")+COUNTIF($K$5:K106,"KRİTİK"))</f>
        <v/>
      </c>
      <c r="M106">
        <f>IF($A106="","",SUMIFS('Hareketler'!$G$5:$G$1004,'Hareketler'!$B$5:$B$1004,$A106,'Hareketler'!$D$5:$D$1004,"Çıkış"))</f>
        <v/>
      </c>
      <c r="N106">
        <f>IF($A106="","",M106+ROW()/10000000)</f>
        <v/>
      </c>
    </row>
    <row r="107">
      <c r="A107" s="14">
        <f>IF('Ürünler'!A107="","",'Ürünler'!A107)</f>
        <v/>
      </c>
      <c r="B107" s="14">
        <f>IF($A107="","",'Ürünler'!B107)</f>
        <v/>
      </c>
      <c r="C107" s="14">
        <f>IF($A107="","",'Ürünler'!C107)</f>
        <v/>
      </c>
      <c r="D107" s="17">
        <f>IF($A107="","",'Ürünler'!D107)</f>
        <v/>
      </c>
      <c r="E107" s="18">
        <f>IF($A107="","",N('Ürünler'!H107))</f>
        <v/>
      </c>
      <c r="F107" s="18">
        <f>IF($A107="","",SUMIFS('Hareketler'!$E$5:$E$1004,'Hareketler'!$B$5:$B$1004,$A107,'Hareketler'!$D$5:$D$1004,"Giriş"))</f>
        <v/>
      </c>
      <c r="G107" s="18">
        <f>IF($A107="","",SUMIFS('Hareketler'!$E$5:$E$1004,'Hareketler'!$B$5:$B$1004,$A107,'Hareketler'!$D$5:$D$1004,"Çıkış"))</f>
        <v/>
      </c>
      <c r="H107" s="19">
        <f>IF($A107="","",E107+F107-G107)</f>
        <v/>
      </c>
      <c r="I107" s="18">
        <f>IF($A107="","",N('Ürünler'!G107))</f>
        <v/>
      </c>
      <c r="J107" s="16">
        <f>IF($A107="","",H107*N('Ürünler'!E107))</f>
        <v/>
      </c>
      <c r="K107" s="20">
        <f>IF($A107="","",IF(H107&lt;=0,"TÜKENDİ",IF(H107&lt;=I107,"KRİTİK","YETERLİ")))</f>
        <v/>
      </c>
      <c r="L107">
        <f>IF(OR($A107="",K107="YETERLİ"),"",COUNTIF($K$5:K107,"TÜKENDİ")+COUNTIF($K$5:K107,"KRİTİK"))</f>
        <v/>
      </c>
      <c r="M107">
        <f>IF($A107="","",SUMIFS('Hareketler'!$G$5:$G$1004,'Hareketler'!$B$5:$B$1004,$A107,'Hareketler'!$D$5:$D$1004,"Çıkış"))</f>
        <v/>
      </c>
      <c r="N107">
        <f>IF($A107="","",M107+ROW()/10000000)</f>
        <v/>
      </c>
    </row>
    <row r="108">
      <c r="A108" s="14">
        <f>IF('Ürünler'!A108="","",'Ürünler'!A108)</f>
        <v/>
      </c>
      <c r="B108" s="14">
        <f>IF($A108="","",'Ürünler'!B108)</f>
        <v/>
      </c>
      <c r="C108" s="14">
        <f>IF($A108="","",'Ürünler'!C108)</f>
        <v/>
      </c>
      <c r="D108" s="17">
        <f>IF($A108="","",'Ürünler'!D108)</f>
        <v/>
      </c>
      <c r="E108" s="18">
        <f>IF($A108="","",N('Ürünler'!H108))</f>
        <v/>
      </c>
      <c r="F108" s="18">
        <f>IF($A108="","",SUMIFS('Hareketler'!$E$5:$E$1004,'Hareketler'!$B$5:$B$1004,$A108,'Hareketler'!$D$5:$D$1004,"Giriş"))</f>
        <v/>
      </c>
      <c r="G108" s="18">
        <f>IF($A108="","",SUMIFS('Hareketler'!$E$5:$E$1004,'Hareketler'!$B$5:$B$1004,$A108,'Hareketler'!$D$5:$D$1004,"Çıkış"))</f>
        <v/>
      </c>
      <c r="H108" s="19">
        <f>IF($A108="","",E108+F108-G108)</f>
        <v/>
      </c>
      <c r="I108" s="18">
        <f>IF($A108="","",N('Ürünler'!G108))</f>
        <v/>
      </c>
      <c r="J108" s="16">
        <f>IF($A108="","",H108*N('Ürünler'!E108))</f>
        <v/>
      </c>
      <c r="K108" s="20">
        <f>IF($A108="","",IF(H108&lt;=0,"TÜKENDİ",IF(H108&lt;=I108,"KRİTİK","YETERLİ")))</f>
        <v/>
      </c>
      <c r="L108">
        <f>IF(OR($A108="",K108="YETERLİ"),"",COUNTIF($K$5:K108,"TÜKENDİ")+COUNTIF($K$5:K108,"KRİTİK"))</f>
        <v/>
      </c>
      <c r="M108">
        <f>IF($A108="","",SUMIFS('Hareketler'!$G$5:$G$1004,'Hareketler'!$B$5:$B$1004,$A108,'Hareketler'!$D$5:$D$1004,"Çıkış"))</f>
        <v/>
      </c>
      <c r="N108">
        <f>IF($A108="","",M108+ROW()/10000000)</f>
        <v/>
      </c>
    </row>
    <row r="109">
      <c r="A109" s="14">
        <f>IF('Ürünler'!A109="","",'Ürünler'!A109)</f>
        <v/>
      </c>
      <c r="B109" s="14">
        <f>IF($A109="","",'Ürünler'!B109)</f>
        <v/>
      </c>
      <c r="C109" s="14">
        <f>IF($A109="","",'Ürünler'!C109)</f>
        <v/>
      </c>
      <c r="D109" s="17">
        <f>IF($A109="","",'Ürünler'!D109)</f>
        <v/>
      </c>
      <c r="E109" s="18">
        <f>IF($A109="","",N('Ürünler'!H109))</f>
        <v/>
      </c>
      <c r="F109" s="18">
        <f>IF($A109="","",SUMIFS('Hareketler'!$E$5:$E$1004,'Hareketler'!$B$5:$B$1004,$A109,'Hareketler'!$D$5:$D$1004,"Giriş"))</f>
        <v/>
      </c>
      <c r="G109" s="18">
        <f>IF($A109="","",SUMIFS('Hareketler'!$E$5:$E$1004,'Hareketler'!$B$5:$B$1004,$A109,'Hareketler'!$D$5:$D$1004,"Çıkış"))</f>
        <v/>
      </c>
      <c r="H109" s="19">
        <f>IF($A109="","",E109+F109-G109)</f>
        <v/>
      </c>
      <c r="I109" s="18">
        <f>IF($A109="","",N('Ürünler'!G109))</f>
        <v/>
      </c>
      <c r="J109" s="16">
        <f>IF($A109="","",H109*N('Ürünler'!E109))</f>
        <v/>
      </c>
      <c r="K109" s="20">
        <f>IF($A109="","",IF(H109&lt;=0,"TÜKENDİ",IF(H109&lt;=I109,"KRİTİK","YETERLİ")))</f>
        <v/>
      </c>
      <c r="L109">
        <f>IF(OR($A109="",K109="YETERLİ"),"",COUNTIF($K$5:K109,"TÜKENDİ")+COUNTIF($K$5:K109,"KRİTİK"))</f>
        <v/>
      </c>
      <c r="M109">
        <f>IF($A109="","",SUMIFS('Hareketler'!$G$5:$G$1004,'Hareketler'!$B$5:$B$1004,$A109,'Hareketler'!$D$5:$D$1004,"Çıkış"))</f>
        <v/>
      </c>
      <c r="N109">
        <f>IF($A109="","",M109+ROW()/10000000)</f>
        <v/>
      </c>
    </row>
    <row r="110">
      <c r="A110" s="14">
        <f>IF('Ürünler'!A110="","",'Ürünler'!A110)</f>
        <v/>
      </c>
      <c r="B110" s="14">
        <f>IF($A110="","",'Ürünler'!B110)</f>
        <v/>
      </c>
      <c r="C110" s="14">
        <f>IF($A110="","",'Ürünler'!C110)</f>
        <v/>
      </c>
      <c r="D110" s="17">
        <f>IF($A110="","",'Ürünler'!D110)</f>
        <v/>
      </c>
      <c r="E110" s="18">
        <f>IF($A110="","",N('Ürünler'!H110))</f>
        <v/>
      </c>
      <c r="F110" s="18">
        <f>IF($A110="","",SUMIFS('Hareketler'!$E$5:$E$1004,'Hareketler'!$B$5:$B$1004,$A110,'Hareketler'!$D$5:$D$1004,"Giriş"))</f>
        <v/>
      </c>
      <c r="G110" s="18">
        <f>IF($A110="","",SUMIFS('Hareketler'!$E$5:$E$1004,'Hareketler'!$B$5:$B$1004,$A110,'Hareketler'!$D$5:$D$1004,"Çıkış"))</f>
        <v/>
      </c>
      <c r="H110" s="19">
        <f>IF($A110="","",E110+F110-G110)</f>
        <v/>
      </c>
      <c r="I110" s="18">
        <f>IF($A110="","",N('Ürünler'!G110))</f>
        <v/>
      </c>
      <c r="J110" s="16">
        <f>IF($A110="","",H110*N('Ürünler'!E110))</f>
        <v/>
      </c>
      <c r="K110" s="20">
        <f>IF($A110="","",IF(H110&lt;=0,"TÜKENDİ",IF(H110&lt;=I110,"KRİTİK","YETERLİ")))</f>
        <v/>
      </c>
      <c r="L110">
        <f>IF(OR($A110="",K110="YETERLİ"),"",COUNTIF($K$5:K110,"TÜKENDİ")+COUNTIF($K$5:K110,"KRİTİK"))</f>
        <v/>
      </c>
      <c r="M110">
        <f>IF($A110="","",SUMIFS('Hareketler'!$G$5:$G$1004,'Hareketler'!$B$5:$B$1004,$A110,'Hareketler'!$D$5:$D$1004,"Çıkış"))</f>
        <v/>
      </c>
      <c r="N110">
        <f>IF($A110="","",M110+ROW()/10000000)</f>
        <v/>
      </c>
    </row>
    <row r="111">
      <c r="A111" s="14">
        <f>IF('Ürünler'!A111="","",'Ürünler'!A111)</f>
        <v/>
      </c>
      <c r="B111" s="14">
        <f>IF($A111="","",'Ürünler'!B111)</f>
        <v/>
      </c>
      <c r="C111" s="14">
        <f>IF($A111="","",'Ürünler'!C111)</f>
        <v/>
      </c>
      <c r="D111" s="17">
        <f>IF($A111="","",'Ürünler'!D111)</f>
        <v/>
      </c>
      <c r="E111" s="18">
        <f>IF($A111="","",N('Ürünler'!H111))</f>
        <v/>
      </c>
      <c r="F111" s="18">
        <f>IF($A111="","",SUMIFS('Hareketler'!$E$5:$E$1004,'Hareketler'!$B$5:$B$1004,$A111,'Hareketler'!$D$5:$D$1004,"Giriş"))</f>
        <v/>
      </c>
      <c r="G111" s="18">
        <f>IF($A111="","",SUMIFS('Hareketler'!$E$5:$E$1004,'Hareketler'!$B$5:$B$1004,$A111,'Hareketler'!$D$5:$D$1004,"Çıkış"))</f>
        <v/>
      </c>
      <c r="H111" s="19">
        <f>IF($A111="","",E111+F111-G111)</f>
        <v/>
      </c>
      <c r="I111" s="18">
        <f>IF($A111="","",N('Ürünler'!G111))</f>
        <v/>
      </c>
      <c r="J111" s="16">
        <f>IF($A111="","",H111*N('Ürünler'!E111))</f>
        <v/>
      </c>
      <c r="K111" s="20">
        <f>IF($A111="","",IF(H111&lt;=0,"TÜKENDİ",IF(H111&lt;=I111,"KRİTİK","YETERLİ")))</f>
        <v/>
      </c>
      <c r="L111">
        <f>IF(OR($A111="",K111="YETERLİ"),"",COUNTIF($K$5:K111,"TÜKENDİ")+COUNTIF($K$5:K111,"KRİTİK"))</f>
        <v/>
      </c>
      <c r="M111">
        <f>IF($A111="","",SUMIFS('Hareketler'!$G$5:$G$1004,'Hareketler'!$B$5:$B$1004,$A111,'Hareketler'!$D$5:$D$1004,"Çıkış"))</f>
        <v/>
      </c>
      <c r="N111">
        <f>IF($A111="","",M111+ROW()/10000000)</f>
        <v/>
      </c>
    </row>
    <row r="112">
      <c r="A112" s="14">
        <f>IF('Ürünler'!A112="","",'Ürünler'!A112)</f>
        <v/>
      </c>
      <c r="B112" s="14">
        <f>IF($A112="","",'Ürünler'!B112)</f>
        <v/>
      </c>
      <c r="C112" s="14">
        <f>IF($A112="","",'Ürünler'!C112)</f>
        <v/>
      </c>
      <c r="D112" s="17">
        <f>IF($A112="","",'Ürünler'!D112)</f>
        <v/>
      </c>
      <c r="E112" s="18">
        <f>IF($A112="","",N('Ürünler'!H112))</f>
        <v/>
      </c>
      <c r="F112" s="18">
        <f>IF($A112="","",SUMIFS('Hareketler'!$E$5:$E$1004,'Hareketler'!$B$5:$B$1004,$A112,'Hareketler'!$D$5:$D$1004,"Giriş"))</f>
        <v/>
      </c>
      <c r="G112" s="18">
        <f>IF($A112="","",SUMIFS('Hareketler'!$E$5:$E$1004,'Hareketler'!$B$5:$B$1004,$A112,'Hareketler'!$D$5:$D$1004,"Çıkış"))</f>
        <v/>
      </c>
      <c r="H112" s="19">
        <f>IF($A112="","",E112+F112-G112)</f>
        <v/>
      </c>
      <c r="I112" s="18">
        <f>IF($A112="","",N('Ürünler'!G112))</f>
        <v/>
      </c>
      <c r="J112" s="16">
        <f>IF($A112="","",H112*N('Ürünler'!E112))</f>
        <v/>
      </c>
      <c r="K112" s="20">
        <f>IF($A112="","",IF(H112&lt;=0,"TÜKENDİ",IF(H112&lt;=I112,"KRİTİK","YETERLİ")))</f>
        <v/>
      </c>
      <c r="L112">
        <f>IF(OR($A112="",K112="YETERLİ"),"",COUNTIF($K$5:K112,"TÜKENDİ")+COUNTIF($K$5:K112,"KRİTİK"))</f>
        <v/>
      </c>
      <c r="M112">
        <f>IF($A112="","",SUMIFS('Hareketler'!$G$5:$G$1004,'Hareketler'!$B$5:$B$1004,$A112,'Hareketler'!$D$5:$D$1004,"Çıkış"))</f>
        <v/>
      </c>
      <c r="N112">
        <f>IF($A112="","",M112+ROW()/10000000)</f>
        <v/>
      </c>
    </row>
    <row r="113">
      <c r="A113" s="14">
        <f>IF('Ürünler'!A113="","",'Ürünler'!A113)</f>
        <v/>
      </c>
      <c r="B113" s="14">
        <f>IF($A113="","",'Ürünler'!B113)</f>
        <v/>
      </c>
      <c r="C113" s="14">
        <f>IF($A113="","",'Ürünler'!C113)</f>
        <v/>
      </c>
      <c r="D113" s="17">
        <f>IF($A113="","",'Ürünler'!D113)</f>
        <v/>
      </c>
      <c r="E113" s="18">
        <f>IF($A113="","",N('Ürünler'!H113))</f>
        <v/>
      </c>
      <c r="F113" s="18">
        <f>IF($A113="","",SUMIFS('Hareketler'!$E$5:$E$1004,'Hareketler'!$B$5:$B$1004,$A113,'Hareketler'!$D$5:$D$1004,"Giriş"))</f>
        <v/>
      </c>
      <c r="G113" s="18">
        <f>IF($A113="","",SUMIFS('Hareketler'!$E$5:$E$1004,'Hareketler'!$B$5:$B$1004,$A113,'Hareketler'!$D$5:$D$1004,"Çıkış"))</f>
        <v/>
      </c>
      <c r="H113" s="19">
        <f>IF($A113="","",E113+F113-G113)</f>
        <v/>
      </c>
      <c r="I113" s="18">
        <f>IF($A113="","",N('Ürünler'!G113))</f>
        <v/>
      </c>
      <c r="J113" s="16">
        <f>IF($A113="","",H113*N('Ürünler'!E113))</f>
        <v/>
      </c>
      <c r="K113" s="20">
        <f>IF($A113="","",IF(H113&lt;=0,"TÜKENDİ",IF(H113&lt;=I113,"KRİTİK","YETERLİ")))</f>
        <v/>
      </c>
      <c r="L113">
        <f>IF(OR($A113="",K113="YETERLİ"),"",COUNTIF($K$5:K113,"TÜKENDİ")+COUNTIF($K$5:K113,"KRİTİK"))</f>
        <v/>
      </c>
      <c r="M113">
        <f>IF($A113="","",SUMIFS('Hareketler'!$G$5:$G$1004,'Hareketler'!$B$5:$B$1004,$A113,'Hareketler'!$D$5:$D$1004,"Çıkış"))</f>
        <v/>
      </c>
      <c r="N113">
        <f>IF($A113="","",M113+ROW()/10000000)</f>
        <v/>
      </c>
    </row>
    <row r="114">
      <c r="A114" s="14">
        <f>IF('Ürünler'!A114="","",'Ürünler'!A114)</f>
        <v/>
      </c>
      <c r="B114" s="14">
        <f>IF($A114="","",'Ürünler'!B114)</f>
        <v/>
      </c>
      <c r="C114" s="14">
        <f>IF($A114="","",'Ürünler'!C114)</f>
        <v/>
      </c>
      <c r="D114" s="17">
        <f>IF($A114="","",'Ürünler'!D114)</f>
        <v/>
      </c>
      <c r="E114" s="18">
        <f>IF($A114="","",N('Ürünler'!H114))</f>
        <v/>
      </c>
      <c r="F114" s="18">
        <f>IF($A114="","",SUMIFS('Hareketler'!$E$5:$E$1004,'Hareketler'!$B$5:$B$1004,$A114,'Hareketler'!$D$5:$D$1004,"Giriş"))</f>
        <v/>
      </c>
      <c r="G114" s="18">
        <f>IF($A114="","",SUMIFS('Hareketler'!$E$5:$E$1004,'Hareketler'!$B$5:$B$1004,$A114,'Hareketler'!$D$5:$D$1004,"Çıkış"))</f>
        <v/>
      </c>
      <c r="H114" s="19">
        <f>IF($A114="","",E114+F114-G114)</f>
        <v/>
      </c>
      <c r="I114" s="18">
        <f>IF($A114="","",N('Ürünler'!G114))</f>
        <v/>
      </c>
      <c r="J114" s="16">
        <f>IF($A114="","",H114*N('Ürünler'!E114))</f>
        <v/>
      </c>
      <c r="K114" s="20">
        <f>IF($A114="","",IF(H114&lt;=0,"TÜKENDİ",IF(H114&lt;=I114,"KRİTİK","YETERLİ")))</f>
        <v/>
      </c>
      <c r="L114">
        <f>IF(OR($A114="",K114="YETERLİ"),"",COUNTIF($K$5:K114,"TÜKENDİ")+COUNTIF($K$5:K114,"KRİTİK"))</f>
        <v/>
      </c>
      <c r="M114">
        <f>IF($A114="","",SUMIFS('Hareketler'!$G$5:$G$1004,'Hareketler'!$B$5:$B$1004,$A114,'Hareketler'!$D$5:$D$1004,"Çıkış"))</f>
        <v/>
      </c>
      <c r="N114">
        <f>IF($A114="","",M114+ROW()/10000000)</f>
        <v/>
      </c>
    </row>
    <row r="115">
      <c r="A115" s="14">
        <f>IF('Ürünler'!A115="","",'Ürünler'!A115)</f>
        <v/>
      </c>
      <c r="B115" s="14">
        <f>IF($A115="","",'Ürünler'!B115)</f>
        <v/>
      </c>
      <c r="C115" s="14">
        <f>IF($A115="","",'Ürünler'!C115)</f>
        <v/>
      </c>
      <c r="D115" s="17">
        <f>IF($A115="","",'Ürünler'!D115)</f>
        <v/>
      </c>
      <c r="E115" s="18">
        <f>IF($A115="","",N('Ürünler'!H115))</f>
        <v/>
      </c>
      <c r="F115" s="18">
        <f>IF($A115="","",SUMIFS('Hareketler'!$E$5:$E$1004,'Hareketler'!$B$5:$B$1004,$A115,'Hareketler'!$D$5:$D$1004,"Giriş"))</f>
        <v/>
      </c>
      <c r="G115" s="18">
        <f>IF($A115="","",SUMIFS('Hareketler'!$E$5:$E$1004,'Hareketler'!$B$5:$B$1004,$A115,'Hareketler'!$D$5:$D$1004,"Çıkış"))</f>
        <v/>
      </c>
      <c r="H115" s="19">
        <f>IF($A115="","",E115+F115-G115)</f>
        <v/>
      </c>
      <c r="I115" s="18">
        <f>IF($A115="","",N('Ürünler'!G115))</f>
        <v/>
      </c>
      <c r="J115" s="16">
        <f>IF($A115="","",H115*N('Ürünler'!E115))</f>
        <v/>
      </c>
      <c r="K115" s="20">
        <f>IF($A115="","",IF(H115&lt;=0,"TÜKENDİ",IF(H115&lt;=I115,"KRİTİK","YETERLİ")))</f>
        <v/>
      </c>
      <c r="L115">
        <f>IF(OR($A115="",K115="YETERLİ"),"",COUNTIF($K$5:K115,"TÜKENDİ")+COUNTIF($K$5:K115,"KRİTİK"))</f>
        <v/>
      </c>
      <c r="M115">
        <f>IF($A115="","",SUMIFS('Hareketler'!$G$5:$G$1004,'Hareketler'!$B$5:$B$1004,$A115,'Hareketler'!$D$5:$D$1004,"Çıkış"))</f>
        <v/>
      </c>
      <c r="N115">
        <f>IF($A115="","",M115+ROW()/10000000)</f>
        <v/>
      </c>
    </row>
    <row r="116">
      <c r="A116" s="14">
        <f>IF('Ürünler'!A116="","",'Ürünler'!A116)</f>
        <v/>
      </c>
      <c r="B116" s="14">
        <f>IF($A116="","",'Ürünler'!B116)</f>
        <v/>
      </c>
      <c r="C116" s="14">
        <f>IF($A116="","",'Ürünler'!C116)</f>
        <v/>
      </c>
      <c r="D116" s="17">
        <f>IF($A116="","",'Ürünler'!D116)</f>
        <v/>
      </c>
      <c r="E116" s="18">
        <f>IF($A116="","",N('Ürünler'!H116))</f>
        <v/>
      </c>
      <c r="F116" s="18">
        <f>IF($A116="","",SUMIFS('Hareketler'!$E$5:$E$1004,'Hareketler'!$B$5:$B$1004,$A116,'Hareketler'!$D$5:$D$1004,"Giriş"))</f>
        <v/>
      </c>
      <c r="G116" s="18">
        <f>IF($A116="","",SUMIFS('Hareketler'!$E$5:$E$1004,'Hareketler'!$B$5:$B$1004,$A116,'Hareketler'!$D$5:$D$1004,"Çıkış"))</f>
        <v/>
      </c>
      <c r="H116" s="19">
        <f>IF($A116="","",E116+F116-G116)</f>
        <v/>
      </c>
      <c r="I116" s="18">
        <f>IF($A116="","",N('Ürünler'!G116))</f>
        <v/>
      </c>
      <c r="J116" s="16">
        <f>IF($A116="","",H116*N('Ürünler'!E116))</f>
        <v/>
      </c>
      <c r="K116" s="20">
        <f>IF($A116="","",IF(H116&lt;=0,"TÜKENDİ",IF(H116&lt;=I116,"KRİTİK","YETERLİ")))</f>
        <v/>
      </c>
      <c r="L116">
        <f>IF(OR($A116="",K116="YETERLİ"),"",COUNTIF($K$5:K116,"TÜKENDİ")+COUNTIF($K$5:K116,"KRİTİK"))</f>
        <v/>
      </c>
      <c r="M116">
        <f>IF($A116="","",SUMIFS('Hareketler'!$G$5:$G$1004,'Hareketler'!$B$5:$B$1004,$A116,'Hareketler'!$D$5:$D$1004,"Çıkış"))</f>
        <v/>
      </c>
      <c r="N116">
        <f>IF($A116="","",M116+ROW()/10000000)</f>
        <v/>
      </c>
    </row>
    <row r="117">
      <c r="A117" s="14">
        <f>IF('Ürünler'!A117="","",'Ürünler'!A117)</f>
        <v/>
      </c>
      <c r="B117" s="14">
        <f>IF($A117="","",'Ürünler'!B117)</f>
        <v/>
      </c>
      <c r="C117" s="14">
        <f>IF($A117="","",'Ürünler'!C117)</f>
        <v/>
      </c>
      <c r="D117" s="17">
        <f>IF($A117="","",'Ürünler'!D117)</f>
        <v/>
      </c>
      <c r="E117" s="18">
        <f>IF($A117="","",N('Ürünler'!H117))</f>
        <v/>
      </c>
      <c r="F117" s="18">
        <f>IF($A117="","",SUMIFS('Hareketler'!$E$5:$E$1004,'Hareketler'!$B$5:$B$1004,$A117,'Hareketler'!$D$5:$D$1004,"Giriş"))</f>
        <v/>
      </c>
      <c r="G117" s="18">
        <f>IF($A117="","",SUMIFS('Hareketler'!$E$5:$E$1004,'Hareketler'!$B$5:$B$1004,$A117,'Hareketler'!$D$5:$D$1004,"Çıkış"))</f>
        <v/>
      </c>
      <c r="H117" s="19">
        <f>IF($A117="","",E117+F117-G117)</f>
        <v/>
      </c>
      <c r="I117" s="18">
        <f>IF($A117="","",N('Ürünler'!G117))</f>
        <v/>
      </c>
      <c r="J117" s="16">
        <f>IF($A117="","",H117*N('Ürünler'!E117))</f>
        <v/>
      </c>
      <c r="K117" s="20">
        <f>IF($A117="","",IF(H117&lt;=0,"TÜKENDİ",IF(H117&lt;=I117,"KRİTİK","YETERLİ")))</f>
        <v/>
      </c>
      <c r="L117">
        <f>IF(OR($A117="",K117="YETERLİ"),"",COUNTIF($K$5:K117,"TÜKENDİ")+COUNTIF($K$5:K117,"KRİTİK"))</f>
        <v/>
      </c>
      <c r="M117">
        <f>IF($A117="","",SUMIFS('Hareketler'!$G$5:$G$1004,'Hareketler'!$B$5:$B$1004,$A117,'Hareketler'!$D$5:$D$1004,"Çıkış"))</f>
        <v/>
      </c>
      <c r="N117">
        <f>IF($A117="","",M117+ROW()/10000000)</f>
        <v/>
      </c>
    </row>
    <row r="118">
      <c r="A118" s="14">
        <f>IF('Ürünler'!A118="","",'Ürünler'!A118)</f>
        <v/>
      </c>
      <c r="B118" s="14">
        <f>IF($A118="","",'Ürünler'!B118)</f>
        <v/>
      </c>
      <c r="C118" s="14">
        <f>IF($A118="","",'Ürünler'!C118)</f>
        <v/>
      </c>
      <c r="D118" s="17">
        <f>IF($A118="","",'Ürünler'!D118)</f>
        <v/>
      </c>
      <c r="E118" s="18">
        <f>IF($A118="","",N('Ürünler'!H118))</f>
        <v/>
      </c>
      <c r="F118" s="18">
        <f>IF($A118="","",SUMIFS('Hareketler'!$E$5:$E$1004,'Hareketler'!$B$5:$B$1004,$A118,'Hareketler'!$D$5:$D$1004,"Giriş"))</f>
        <v/>
      </c>
      <c r="G118" s="18">
        <f>IF($A118="","",SUMIFS('Hareketler'!$E$5:$E$1004,'Hareketler'!$B$5:$B$1004,$A118,'Hareketler'!$D$5:$D$1004,"Çıkış"))</f>
        <v/>
      </c>
      <c r="H118" s="19">
        <f>IF($A118="","",E118+F118-G118)</f>
        <v/>
      </c>
      <c r="I118" s="18">
        <f>IF($A118="","",N('Ürünler'!G118))</f>
        <v/>
      </c>
      <c r="J118" s="16">
        <f>IF($A118="","",H118*N('Ürünler'!E118))</f>
        <v/>
      </c>
      <c r="K118" s="20">
        <f>IF($A118="","",IF(H118&lt;=0,"TÜKENDİ",IF(H118&lt;=I118,"KRİTİK","YETERLİ")))</f>
        <v/>
      </c>
      <c r="L118">
        <f>IF(OR($A118="",K118="YETERLİ"),"",COUNTIF($K$5:K118,"TÜKENDİ")+COUNTIF($K$5:K118,"KRİTİK"))</f>
        <v/>
      </c>
      <c r="M118">
        <f>IF($A118="","",SUMIFS('Hareketler'!$G$5:$G$1004,'Hareketler'!$B$5:$B$1004,$A118,'Hareketler'!$D$5:$D$1004,"Çıkış"))</f>
        <v/>
      </c>
      <c r="N118">
        <f>IF($A118="","",M118+ROW()/10000000)</f>
        <v/>
      </c>
    </row>
    <row r="119">
      <c r="A119" s="14">
        <f>IF('Ürünler'!A119="","",'Ürünler'!A119)</f>
        <v/>
      </c>
      <c r="B119" s="14">
        <f>IF($A119="","",'Ürünler'!B119)</f>
        <v/>
      </c>
      <c r="C119" s="14">
        <f>IF($A119="","",'Ürünler'!C119)</f>
        <v/>
      </c>
      <c r="D119" s="17">
        <f>IF($A119="","",'Ürünler'!D119)</f>
        <v/>
      </c>
      <c r="E119" s="18">
        <f>IF($A119="","",N('Ürünler'!H119))</f>
        <v/>
      </c>
      <c r="F119" s="18">
        <f>IF($A119="","",SUMIFS('Hareketler'!$E$5:$E$1004,'Hareketler'!$B$5:$B$1004,$A119,'Hareketler'!$D$5:$D$1004,"Giriş"))</f>
        <v/>
      </c>
      <c r="G119" s="18">
        <f>IF($A119="","",SUMIFS('Hareketler'!$E$5:$E$1004,'Hareketler'!$B$5:$B$1004,$A119,'Hareketler'!$D$5:$D$1004,"Çıkış"))</f>
        <v/>
      </c>
      <c r="H119" s="19">
        <f>IF($A119="","",E119+F119-G119)</f>
        <v/>
      </c>
      <c r="I119" s="18">
        <f>IF($A119="","",N('Ürünler'!G119))</f>
        <v/>
      </c>
      <c r="J119" s="16">
        <f>IF($A119="","",H119*N('Ürünler'!E119))</f>
        <v/>
      </c>
      <c r="K119" s="20">
        <f>IF($A119="","",IF(H119&lt;=0,"TÜKENDİ",IF(H119&lt;=I119,"KRİTİK","YETERLİ")))</f>
        <v/>
      </c>
      <c r="L119">
        <f>IF(OR($A119="",K119="YETERLİ"),"",COUNTIF($K$5:K119,"TÜKENDİ")+COUNTIF($K$5:K119,"KRİTİK"))</f>
        <v/>
      </c>
      <c r="M119">
        <f>IF($A119="","",SUMIFS('Hareketler'!$G$5:$G$1004,'Hareketler'!$B$5:$B$1004,$A119,'Hareketler'!$D$5:$D$1004,"Çıkış"))</f>
        <v/>
      </c>
      <c r="N119">
        <f>IF($A119="","",M119+ROW()/10000000)</f>
        <v/>
      </c>
    </row>
    <row r="120">
      <c r="A120" s="14">
        <f>IF('Ürünler'!A120="","",'Ürünler'!A120)</f>
        <v/>
      </c>
      <c r="B120" s="14">
        <f>IF($A120="","",'Ürünler'!B120)</f>
        <v/>
      </c>
      <c r="C120" s="14">
        <f>IF($A120="","",'Ürünler'!C120)</f>
        <v/>
      </c>
      <c r="D120" s="17">
        <f>IF($A120="","",'Ürünler'!D120)</f>
        <v/>
      </c>
      <c r="E120" s="18">
        <f>IF($A120="","",N('Ürünler'!H120))</f>
        <v/>
      </c>
      <c r="F120" s="18">
        <f>IF($A120="","",SUMIFS('Hareketler'!$E$5:$E$1004,'Hareketler'!$B$5:$B$1004,$A120,'Hareketler'!$D$5:$D$1004,"Giriş"))</f>
        <v/>
      </c>
      <c r="G120" s="18">
        <f>IF($A120="","",SUMIFS('Hareketler'!$E$5:$E$1004,'Hareketler'!$B$5:$B$1004,$A120,'Hareketler'!$D$5:$D$1004,"Çıkış"))</f>
        <v/>
      </c>
      <c r="H120" s="19">
        <f>IF($A120="","",E120+F120-G120)</f>
        <v/>
      </c>
      <c r="I120" s="18">
        <f>IF($A120="","",N('Ürünler'!G120))</f>
        <v/>
      </c>
      <c r="J120" s="16">
        <f>IF($A120="","",H120*N('Ürünler'!E120))</f>
        <v/>
      </c>
      <c r="K120" s="20">
        <f>IF($A120="","",IF(H120&lt;=0,"TÜKENDİ",IF(H120&lt;=I120,"KRİTİK","YETERLİ")))</f>
        <v/>
      </c>
      <c r="L120">
        <f>IF(OR($A120="",K120="YETERLİ"),"",COUNTIF($K$5:K120,"TÜKENDİ")+COUNTIF($K$5:K120,"KRİTİK"))</f>
        <v/>
      </c>
      <c r="M120">
        <f>IF($A120="","",SUMIFS('Hareketler'!$G$5:$G$1004,'Hareketler'!$B$5:$B$1004,$A120,'Hareketler'!$D$5:$D$1004,"Çıkış"))</f>
        <v/>
      </c>
      <c r="N120">
        <f>IF($A120="","",M120+ROW()/10000000)</f>
        <v/>
      </c>
    </row>
    <row r="121">
      <c r="A121" s="14">
        <f>IF('Ürünler'!A121="","",'Ürünler'!A121)</f>
        <v/>
      </c>
      <c r="B121" s="14">
        <f>IF($A121="","",'Ürünler'!B121)</f>
        <v/>
      </c>
      <c r="C121" s="14">
        <f>IF($A121="","",'Ürünler'!C121)</f>
        <v/>
      </c>
      <c r="D121" s="17">
        <f>IF($A121="","",'Ürünler'!D121)</f>
        <v/>
      </c>
      <c r="E121" s="18">
        <f>IF($A121="","",N('Ürünler'!H121))</f>
        <v/>
      </c>
      <c r="F121" s="18">
        <f>IF($A121="","",SUMIFS('Hareketler'!$E$5:$E$1004,'Hareketler'!$B$5:$B$1004,$A121,'Hareketler'!$D$5:$D$1004,"Giriş"))</f>
        <v/>
      </c>
      <c r="G121" s="18">
        <f>IF($A121="","",SUMIFS('Hareketler'!$E$5:$E$1004,'Hareketler'!$B$5:$B$1004,$A121,'Hareketler'!$D$5:$D$1004,"Çıkış"))</f>
        <v/>
      </c>
      <c r="H121" s="19">
        <f>IF($A121="","",E121+F121-G121)</f>
        <v/>
      </c>
      <c r="I121" s="18">
        <f>IF($A121="","",N('Ürünler'!G121))</f>
        <v/>
      </c>
      <c r="J121" s="16">
        <f>IF($A121="","",H121*N('Ürünler'!E121))</f>
        <v/>
      </c>
      <c r="K121" s="20">
        <f>IF($A121="","",IF(H121&lt;=0,"TÜKENDİ",IF(H121&lt;=I121,"KRİTİK","YETERLİ")))</f>
        <v/>
      </c>
      <c r="L121">
        <f>IF(OR($A121="",K121="YETERLİ"),"",COUNTIF($K$5:K121,"TÜKENDİ")+COUNTIF($K$5:K121,"KRİTİK"))</f>
        <v/>
      </c>
      <c r="M121">
        <f>IF($A121="","",SUMIFS('Hareketler'!$G$5:$G$1004,'Hareketler'!$B$5:$B$1004,$A121,'Hareketler'!$D$5:$D$1004,"Çıkış"))</f>
        <v/>
      </c>
      <c r="N121">
        <f>IF($A121="","",M121+ROW()/10000000)</f>
        <v/>
      </c>
    </row>
    <row r="122">
      <c r="A122" s="14">
        <f>IF('Ürünler'!A122="","",'Ürünler'!A122)</f>
        <v/>
      </c>
      <c r="B122" s="14">
        <f>IF($A122="","",'Ürünler'!B122)</f>
        <v/>
      </c>
      <c r="C122" s="14">
        <f>IF($A122="","",'Ürünler'!C122)</f>
        <v/>
      </c>
      <c r="D122" s="17">
        <f>IF($A122="","",'Ürünler'!D122)</f>
        <v/>
      </c>
      <c r="E122" s="18">
        <f>IF($A122="","",N('Ürünler'!H122))</f>
        <v/>
      </c>
      <c r="F122" s="18">
        <f>IF($A122="","",SUMIFS('Hareketler'!$E$5:$E$1004,'Hareketler'!$B$5:$B$1004,$A122,'Hareketler'!$D$5:$D$1004,"Giriş"))</f>
        <v/>
      </c>
      <c r="G122" s="18">
        <f>IF($A122="","",SUMIFS('Hareketler'!$E$5:$E$1004,'Hareketler'!$B$5:$B$1004,$A122,'Hareketler'!$D$5:$D$1004,"Çıkış"))</f>
        <v/>
      </c>
      <c r="H122" s="19">
        <f>IF($A122="","",E122+F122-G122)</f>
        <v/>
      </c>
      <c r="I122" s="18">
        <f>IF($A122="","",N('Ürünler'!G122))</f>
        <v/>
      </c>
      <c r="J122" s="16">
        <f>IF($A122="","",H122*N('Ürünler'!E122))</f>
        <v/>
      </c>
      <c r="K122" s="20">
        <f>IF($A122="","",IF(H122&lt;=0,"TÜKENDİ",IF(H122&lt;=I122,"KRİTİK","YETERLİ")))</f>
        <v/>
      </c>
      <c r="L122">
        <f>IF(OR($A122="",K122="YETERLİ"),"",COUNTIF($K$5:K122,"TÜKENDİ")+COUNTIF($K$5:K122,"KRİTİK"))</f>
        <v/>
      </c>
      <c r="M122">
        <f>IF($A122="","",SUMIFS('Hareketler'!$G$5:$G$1004,'Hareketler'!$B$5:$B$1004,$A122,'Hareketler'!$D$5:$D$1004,"Çıkış"))</f>
        <v/>
      </c>
      <c r="N122">
        <f>IF($A122="","",M122+ROW()/10000000)</f>
        <v/>
      </c>
    </row>
    <row r="123">
      <c r="A123" s="14">
        <f>IF('Ürünler'!A123="","",'Ürünler'!A123)</f>
        <v/>
      </c>
      <c r="B123" s="14">
        <f>IF($A123="","",'Ürünler'!B123)</f>
        <v/>
      </c>
      <c r="C123" s="14">
        <f>IF($A123="","",'Ürünler'!C123)</f>
        <v/>
      </c>
      <c r="D123" s="17">
        <f>IF($A123="","",'Ürünler'!D123)</f>
        <v/>
      </c>
      <c r="E123" s="18">
        <f>IF($A123="","",N('Ürünler'!H123))</f>
        <v/>
      </c>
      <c r="F123" s="18">
        <f>IF($A123="","",SUMIFS('Hareketler'!$E$5:$E$1004,'Hareketler'!$B$5:$B$1004,$A123,'Hareketler'!$D$5:$D$1004,"Giriş"))</f>
        <v/>
      </c>
      <c r="G123" s="18">
        <f>IF($A123="","",SUMIFS('Hareketler'!$E$5:$E$1004,'Hareketler'!$B$5:$B$1004,$A123,'Hareketler'!$D$5:$D$1004,"Çıkış"))</f>
        <v/>
      </c>
      <c r="H123" s="19">
        <f>IF($A123="","",E123+F123-G123)</f>
        <v/>
      </c>
      <c r="I123" s="18">
        <f>IF($A123="","",N('Ürünler'!G123))</f>
        <v/>
      </c>
      <c r="J123" s="16">
        <f>IF($A123="","",H123*N('Ürünler'!E123))</f>
        <v/>
      </c>
      <c r="K123" s="20">
        <f>IF($A123="","",IF(H123&lt;=0,"TÜKENDİ",IF(H123&lt;=I123,"KRİTİK","YETERLİ")))</f>
        <v/>
      </c>
      <c r="L123">
        <f>IF(OR($A123="",K123="YETERLİ"),"",COUNTIF($K$5:K123,"TÜKENDİ")+COUNTIF($K$5:K123,"KRİTİK"))</f>
        <v/>
      </c>
      <c r="M123">
        <f>IF($A123="","",SUMIFS('Hareketler'!$G$5:$G$1004,'Hareketler'!$B$5:$B$1004,$A123,'Hareketler'!$D$5:$D$1004,"Çıkış"))</f>
        <v/>
      </c>
      <c r="N123">
        <f>IF($A123="","",M123+ROW()/10000000)</f>
        <v/>
      </c>
    </row>
    <row r="124">
      <c r="A124" s="14">
        <f>IF('Ürünler'!A124="","",'Ürünler'!A124)</f>
        <v/>
      </c>
      <c r="B124" s="14">
        <f>IF($A124="","",'Ürünler'!B124)</f>
        <v/>
      </c>
      <c r="C124" s="14">
        <f>IF($A124="","",'Ürünler'!C124)</f>
        <v/>
      </c>
      <c r="D124" s="17">
        <f>IF($A124="","",'Ürünler'!D124)</f>
        <v/>
      </c>
      <c r="E124" s="18">
        <f>IF($A124="","",N('Ürünler'!H124))</f>
        <v/>
      </c>
      <c r="F124" s="18">
        <f>IF($A124="","",SUMIFS('Hareketler'!$E$5:$E$1004,'Hareketler'!$B$5:$B$1004,$A124,'Hareketler'!$D$5:$D$1004,"Giriş"))</f>
        <v/>
      </c>
      <c r="G124" s="18">
        <f>IF($A124="","",SUMIFS('Hareketler'!$E$5:$E$1004,'Hareketler'!$B$5:$B$1004,$A124,'Hareketler'!$D$5:$D$1004,"Çıkış"))</f>
        <v/>
      </c>
      <c r="H124" s="19">
        <f>IF($A124="","",E124+F124-G124)</f>
        <v/>
      </c>
      <c r="I124" s="18">
        <f>IF($A124="","",N('Ürünler'!G124))</f>
        <v/>
      </c>
      <c r="J124" s="16">
        <f>IF($A124="","",H124*N('Ürünler'!E124))</f>
        <v/>
      </c>
      <c r="K124" s="20">
        <f>IF($A124="","",IF(H124&lt;=0,"TÜKENDİ",IF(H124&lt;=I124,"KRİTİK","YETERLİ")))</f>
        <v/>
      </c>
      <c r="L124">
        <f>IF(OR($A124="",K124="YETERLİ"),"",COUNTIF($K$5:K124,"TÜKENDİ")+COUNTIF($K$5:K124,"KRİTİK"))</f>
        <v/>
      </c>
      <c r="M124">
        <f>IF($A124="","",SUMIFS('Hareketler'!$G$5:$G$1004,'Hareketler'!$B$5:$B$1004,$A124,'Hareketler'!$D$5:$D$1004,"Çıkış"))</f>
        <v/>
      </c>
      <c r="N124">
        <f>IF($A124="","",M124+ROW()/10000000)</f>
        <v/>
      </c>
    </row>
    <row r="125">
      <c r="A125" s="14">
        <f>IF('Ürünler'!A125="","",'Ürünler'!A125)</f>
        <v/>
      </c>
      <c r="B125" s="14">
        <f>IF($A125="","",'Ürünler'!B125)</f>
        <v/>
      </c>
      <c r="C125" s="14">
        <f>IF($A125="","",'Ürünler'!C125)</f>
        <v/>
      </c>
      <c r="D125" s="17">
        <f>IF($A125="","",'Ürünler'!D125)</f>
        <v/>
      </c>
      <c r="E125" s="18">
        <f>IF($A125="","",N('Ürünler'!H125))</f>
        <v/>
      </c>
      <c r="F125" s="18">
        <f>IF($A125="","",SUMIFS('Hareketler'!$E$5:$E$1004,'Hareketler'!$B$5:$B$1004,$A125,'Hareketler'!$D$5:$D$1004,"Giriş"))</f>
        <v/>
      </c>
      <c r="G125" s="18">
        <f>IF($A125="","",SUMIFS('Hareketler'!$E$5:$E$1004,'Hareketler'!$B$5:$B$1004,$A125,'Hareketler'!$D$5:$D$1004,"Çıkış"))</f>
        <v/>
      </c>
      <c r="H125" s="19">
        <f>IF($A125="","",E125+F125-G125)</f>
        <v/>
      </c>
      <c r="I125" s="18">
        <f>IF($A125="","",N('Ürünler'!G125))</f>
        <v/>
      </c>
      <c r="J125" s="16">
        <f>IF($A125="","",H125*N('Ürünler'!E125))</f>
        <v/>
      </c>
      <c r="K125" s="20">
        <f>IF($A125="","",IF(H125&lt;=0,"TÜKENDİ",IF(H125&lt;=I125,"KRİTİK","YETERLİ")))</f>
        <v/>
      </c>
      <c r="L125">
        <f>IF(OR($A125="",K125="YETERLİ"),"",COUNTIF($K$5:K125,"TÜKENDİ")+COUNTIF($K$5:K125,"KRİTİK"))</f>
        <v/>
      </c>
      <c r="M125">
        <f>IF($A125="","",SUMIFS('Hareketler'!$G$5:$G$1004,'Hareketler'!$B$5:$B$1004,$A125,'Hareketler'!$D$5:$D$1004,"Çıkış"))</f>
        <v/>
      </c>
      <c r="N125">
        <f>IF($A125="","",M125+ROW()/10000000)</f>
        <v/>
      </c>
    </row>
    <row r="126">
      <c r="A126" s="14">
        <f>IF('Ürünler'!A126="","",'Ürünler'!A126)</f>
        <v/>
      </c>
      <c r="B126" s="14">
        <f>IF($A126="","",'Ürünler'!B126)</f>
        <v/>
      </c>
      <c r="C126" s="14">
        <f>IF($A126="","",'Ürünler'!C126)</f>
        <v/>
      </c>
      <c r="D126" s="17">
        <f>IF($A126="","",'Ürünler'!D126)</f>
        <v/>
      </c>
      <c r="E126" s="18">
        <f>IF($A126="","",N('Ürünler'!H126))</f>
        <v/>
      </c>
      <c r="F126" s="18">
        <f>IF($A126="","",SUMIFS('Hareketler'!$E$5:$E$1004,'Hareketler'!$B$5:$B$1004,$A126,'Hareketler'!$D$5:$D$1004,"Giriş"))</f>
        <v/>
      </c>
      <c r="G126" s="18">
        <f>IF($A126="","",SUMIFS('Hareketler'!$E$5:$E$1004,'Hareketler'!$B$5:$B$1004,$A126,'Hareketler'!$D$5:$D$1004,"Çıkış"))</f>
        <v/>
      </c>
      <c r="H126" s="19">
        <f>IF($A126="","",E126+F126-G126)</f>
        <v/>
      </c>
      <c r="I126" s="18">
        <f>IF($A126="","",N('Ürünler'!G126))</f>
        <v/>
      </c>
      <c r="J126" s="16">
        <f>IF($A126="","",H126*N('Ürünler'!E126))</f>
        <v/>
      </c>
      <c r="K126" s="20">
        <f>IF($A126="","",IF(H126&lt;=0,"TÜKENDİ",IF(H126&lt;=I126,"KRİTİK","YETERLİ")))</f>
        <v/>
      </c>
      <c r="L126">
        <f>IF(OR($A126="",K126="YETERLİ"),"",COUNTIF($K$5:K126,"TÜKENDİ")+COUNTIF($K$5:K126,"KRİTİK"))</f>
        <v/>
      </c>
      <c r="M126">
        <f>IF($A126="","",SUMIFS('Hareketler'!$G$5:$G$1004,'Hareketler'!$B$5:$B$1004,$A126,'Hareketler'!$D$5:$D$1004,"Çıkış"))</f>
        <v/>
      </c>
      <c r="N126">
        <f>IF($A126="","",M126+ROW()/10000000)</f>
        <v/>
      </c>
    </row>
    <row r="127">
      <c r="A127" s="14">
        <f>IF('Ürünler'!A127="","",'Ürünler'!A127)</f>
        <v/>
      </c>
      <c r="B127" s="14">
        <f>IF($A127="","",'Ürünler'!B127)</f>
        <v/>
      </c>
      <c r="C127" s="14">
        <f>IF($A127="","",'Ürünler'!C127)</f>
        <v/>
      </c>
      <c r="D127" s="17">
        <f>IF($A127="","",'Ürünler'!D127)</f>
        <v/>
      </c>
      <c r="E127" s="18">
        <f>IF($A127="","",N('Ürünler'!H127))</f>
        <v/>
      </c>
      <c r="F127" s="18">
        <f>IF($A127="","",SUMIFS('Hareketler'!$E$5:$E$1004,'Hareketler'!$B$5:$B$1004,$A127,'Hareketler'!$D$5:$D$1004,"Giriş"))</f>
        <v/>
      </c>
      <c r="G127" s="18">
        <f>IF($A127="","",SUMIFS('Hareketler'!$E$5:$E$1004,'Hareketler'!$B$5:$B$1004,$A127,'Hareketler'!$D$5:$D$1004,"Çıkış"))</f>
        <v/>
      </c>
      <c r="H127" s="19">
        <f>IF($A127="","",E127+F127-G127)</f>
        <v/>
      </c>
      <c r="I127" s="18">
        <f>IF($A127="","",N('Ürünler'!G127))</f>
        <v/>
      </c>
      <c r="J127" s="16">
        <f>IF($A127="","",H127*N('Ürünler'!E127))</f>
        <v/>
      </c>
      <c r="K127" s="20">
        <f>IF($A127="","",IF(H127&lt;=0,"TÜKENDİ",IF(H127&lt;=I127,"KRİTİK","YETERLİ")))</f>
        <v/>
      </c>
      <c r="L127">
        <f>IF(OR($A127="",K127="YETERLİ"),"",COUNTIF($K$5:K127,"TÜKENDİ")+COUNTIF($K$5:K127,"KRİTİK"))</f>
        <v/>
      </c>
      <c r="M127">
        <f>IF($A127="","",SUMIFS('Hareketler'!$G$5:$G$1004,'Hareketler'!$B$5:$B$1004,$A127,'Hareketler'!$D$5:$D$1004,"Çıkış"))</f>
        <v/>
      </c>
      <c r="N127">
        <f>IF($A127="","",M127+ROW()/10000000)</f>
        <v/>
      </c>
    </row>
    <row r="128">
      <c r="A128" s="14">
        <f>IF('Ürünler'!A128="","",'Ürünler'!A128)</f>
        <v/>
      </c>
      <c r="B128" s="14">
        <f>IF($A128="","",'Ürünler'!B128)</f>
        <v/>
      </c>
      <c r="C128" s="14">
        <f>IF($A128="","",'Ürünler'!C128)</f>
        <v/>
      </c>
      <c r="D128" s="17">
        <f>IF($A128="","",'Ürünler'!D128)</f>
        <v/>
      </c>
      <c r="E128" s="18">
        <f>IF($A128="","",N('Ürünler'!H128))</f>
        <v/>
      </c>
      <c r="F128" s="18">
        <f>IF($A128="","",SUMIFS('Hareketler'!$E$5:$E$1004,'Hareketler'!$B$5:$B$1004,$A128,'Hareketler'!$D$5:$D$1004,"Giriş"))</f>
        <v/>
      </c>
      <c r="G128" s="18">
        <f>IF($A128="","",SUMIFS('Hareketler'!$E$5:$E$1004,'Hareketler'!$B$5:$B$1004,$A128,'Hareketler'!$D$5:$D$1004,"Çıkış"))</f>
        <v/>
      </c>
      <c r="H128" s="19">
        <f>IF($A128="","",E128+F128-G128)</f>
        <v/>
      </c>
      <c r="I128" s="18">
        <f>IF($A128="","",N('Ürünler'!G128))</f>
        <v/>
      </c>
      <c r="J128" s="16">
        <f>IF($A128="","",H128*N('Ürünler'!E128))</f>
        <v/>
      </c>
      <c r="K128" s="20">
        <f>IF($A128="","",IF(H128&lt;=0,"TÜKENDİ",IF(H128&lt;=I128,"KRİTİK","YETERLİ")))</f>
        <v/>
      </c>
      <c r="L128">
        <f>IF(OR($A128="",K128="YETERLİ"),"",COUNTIF($K$5:K128,"TÜKENDİ")+COUNTIF($K$5:K128,"KRİTİK"))</f>
        <v/>
      </c>
      <c r="M128">
        <f>IF($A128="","",SUMIFS('Hareketler'!$G$5:$G$1004,'Hareketler'!$B$5:$B$1004,$A128,'Hareketler'!$D$5:$D$1004,"Çıkış"))</f>
        <v/>
      </c>
      <c r="N128">
        <f>IF($A128="","",M128+ROW()/10000000)</f>
        <v/>
      </c>
    </row>
    <row r="129">
      <c r="A129" s="14">
        <f>IF('Ürünler'!A129="","",'Ürünler'!A129)</f>
        <v/>
      </c>
      <c r="B129" s="14">
        <f>IF($A129="","",'Ürünler'!B129)</f>
        <v/>
      </c>
      <c r="C129" s="14">
        <f>IF($A129="","",'Ürünler'!C129)</f>
        <v/>
      </c>
      <c r="D129" s="17">
        <f>IF($A129="","",'Ürünler'!D129)</f>
        <v/>
      </c>
      <c r="E129" s="18">
        <f>IF($A129="","",N('Ürünler'!H129))</f>
        <v/>
      </c>
      <c r="F129" s="18">
        <f>IF($A129="","",SUMIFS('Hareketler'!$E$5:$E$1004,'Hareketler'!$B$5:$B$1004,$A129,'Hareketler'!$D$5:$D$1004,"Giriş"))</f>
        <v/>
      </c>
      <c r="G129" s="18">
        <f>IF($A129="","",SUMIFS('Hareketler'!$E$5:$E$1004,'Hareketler'!$B$5:$B$1004,$A129,'Hareketler'!$D$5:$D$1004,"Çıkış"))</f>
        <v/>
      </c>
      <c r="H129" s="19">
        <f>IF($A129="","",E129+F129-G129)</f>
        <v/>
      </c>
      <c r="I129" s="18">
        <f>IF($A129="","",N('Ürünler'!G129))</f>
        <v/>
      </c>
      <c r="J129" s="16">
        <f>IF($A129="","",H129*N('Ürünler'!E129))</f>
        <v/>
      </c>
      <c r="K129" s="20">
        <f>IF($A129="","",IF(H129&lt;=0,"TÜKENDİ",IF(H129&lt;=I129,"KRİTİK","YETERLİ")))</f>
        <v/>
      </c>
      <c r="L129">
        <f>IF(OR($A129="",K129="YETERLİ"),"",COUNTIF($K$5:K129,"TÜKENDİ")+COUNTIF($K$5:K129,"KRİTİK"))</f>
        <v/>
      </c>
      <c r="M129">
        <f>IF($A129="","",SUMIFS('Hareketler'!$G$5:$G$1004,'Hareketler'!$B$5:$B$1004,$A129,'Hareketler'!$D$5:$D$1004,"Çıkış"))</f>
        <v/>
      </c>
      <c r="N129">
        <f>IF($A129="","",M129+ROW()/10000000)</f>
        <v/>
      </c>
    </row>
    <row r="130">
      <c r="A130" s="14">
        <f>IF('Ürünler'!A130="","",'Ürünler'!A130)</f>
        <v/>
      </c>
      <c r="B130" s="14">
        <f>IF($A130="","",'Ürünler'!B130)</f>
        <v/>
      </c>
      <c r="C130" s="14">
        <f>IF($A130="","",'Ürünler'!C130)</f>
        <v/>
      </c>
      <c r="D130" s="17">
        <f>IF($A130="","",'Ürünler'!D130)</f>
        <v/>
      </c>
      <c r="E130" s="18">
        <f>IF($A130="","",N('Ürünler'!H130))</f>
        <v/>
      </c>
      <c r="F130" s="18">
        <f>IF($A130="","",SUMIFS('Hareketler'!$E$5:$E$1004,'Hareketler'!$B$5:$B$1004,$A130,'Hareketler'!$D$5:$D$1004,"Giriş"))</f>
        <v/>
      </c>
      <c r="G130" s="18">
        <f>IF($A130="","",SUMIFS('Hareketler'!$E$5:$E$1004,'Hareketler'!$B$5:$B$1004,$A130,'Hareketler'!$D$5:$D$1004,"Çıkış"))</f>
        <v/>
      </c>
      <c r="H130" s="19">
        <f>IF($A130="","",E130+F130-G130)</f>
        <v/>
      </c>
      <c r="I130" s="18">
        <f>IF($A130="","",N('Ürünler'!G130))</f>
        <v/>
      </c>
      <c r="J130" s="16">
        <f>IF($A130="","",H130*N('Ürünler'!E130))</f>
        <v/>
      </c>
      <c r="K130" s="20">
        <f>IF($A130="","",IF(H130&lt;=0,"TÜKENDİ",IF(H130&lt;=I130,"KRİTİK","YETERLİ")))</f>
        <v/>
      </c>
      <c r="L130">
        <f>IF(OR($A130="",K130="YETERLİ"),"",COUNTIF($K$5:K130,"TÜKENDİ")+COUNTIF($K$5:K130,"KRİTİK"))</f>
        <v/>
      </c>
      <c r="M130">
        <f>IF($A130="","",SUMIFS('Hareketler'!$G$5:$G$1004,'Hareketler'!$B$5:$B$1004,$A130,'Hareketler'!$D$5:$D$1004,"Çıkış"))</f>
        <v/>
      </c>
      <c r="N130">
        <f>IF($A130="","",M130+ROW()/10000000)</f>
        <v/>
      </c>
    </row>
    <row r="131">
      <c r="A131" s="14">
        <f>IF('Ürünler'!A131="","",'Ürünler'!A131)</f>
        <v/>
      </c>
      <c r="B131" s="14">
        <f>IF($A131="","",'Ürünler'!B131)</f>
        <v/>
      </c>
      <c r="C131" s="14">
        <f>IF($A131="","",'Ürünler'!C131)</f>
        <v/>
      </c>
      <c r="D131" s="17">
        <f>IF($A131="","",'Ürünler'!D131)</f>
        <v/>
      </c>
      <c r="E131" s="18">
        <f>IF($A131="","",N('Ürünler'!H131))</f>
        <v/>
      </c>
      <c r="F131" s="18">
        <f>IF($A131="","",SUMIFS('Hareketler'!$E$5:$E$1004,'Hareketler'!$B$5:$B$1004,$A131,'Hareketler'!$D$5:$D$1004,"Giriş"))</f>
        <v/>
      </c>
      <c r="G131" s="18">
        <f>IF($A131="","",SUMIFS('Hareketler'!$E$5:$E$1004,'Hareketler'!$B$5:$B$1004,$A131,'Hareketler'!$D$5:$D$1004,"Çıkış"))</f>
        <v/>
      </c>
      <c r="H131" s="19">
        <f>IF($A131="","",E131+F131-G131)</f>
        <v/>
      </c>
      <c r="I131" s="18">
        <f>IF($A131="","",N('Ürünler'!G131))</f>
        <v/>
      </c>
      <c r="J131" s="16">
        <f>IF($A131="","",H131*N('Ürünler'!E131))</f>
        <v/>
      </c>
      <c r="K131" s="20">
        <f>IF($A131="","",IF(H131&lt;=0,"TÜKENDİ",IF(H131&lt;=I131,"KRİTİK","YETERLİ")))</f>
        <v/>
      </c>
      <c r="L131">
        <f>IF(OR($A131="",K131="YETERLİ"),"",COUNTIF($K$5:K131,"TÜKENDİ")+COUNTIF($K$5:K131,"KRİTİK"))</f>
        <v/>
      </c>
      <c r="M131">
        <f>IF($A131="","",SUMIFS('Hareketler'!$G$5:$G$1004,'Hareketler'!$B$5:$B$1004,$A131,'Hareketler'!$D$5:$D$1004,"Çıkış"))</f>
        <v/>
      </c>
      <c r="N131">
        <f>IF($A131="","",M131+ROW()/10000000)</f>
        <v/>
      </c>
    </row>
    <row r="132">
      <c r="A132" s="14">
        <f>IF('Ürünler'!A132="","",'Ürünler'!A132)</f>
        <v/>
      </c>
      <c r="B132" s="14">
        <f>IF($A132="","",'Ürünler'!B132)</f>
        <v/>
      </c>
      <c r="C132" s="14">
        <f>IF($A132="","",'Ürünler'!C132)</f>
        <v/>
      </c>
      <c r="D132" s="17">
        <f>IF($A132="","",'Ürünler'!D132)</f>
        <v/>
      </c>
      <c r="E132" s="18">
        <f>IF($A132="","",N('Ürünler'!H132))</f>
        <v/>
      </c>
      <c r="F132" s="18">
        <f>IF($A132="","",SUMIFS('Hareketler'!$E$5:$E$1004,'Hareketler'!$B$5:$B$1004,$A132,'Hareketler'!$D$5:$D$1004,"Giriş"))</f>
        <v/>
      </c>
      <c r="G132" s="18">
        <f>IF($A132="","",SUMIFS('Hareketler'!$E$5:$E$1004,'Hareketler'!$B$5:$B$1004,$A132,'Hareketler'!$D$5:$D$1004,"Çıkış"))</f>
        <v/>
      </c>
      <c r="H132" s="19">
        <f>IF($A132="","",E132+F132-G132)</f>
        <v/>
      </c>
      <c r="I132" s="18">
        <f>IF($A132="","",N('Ürünler'!G132))</f>
        <v/>
      </c>
      <c r="J132" s="16">
        <f>IF($A132="","",H132*N('Ürünler'!E132))</f>
        <v/>
      </c>
      <c r="K132" s="20">
        <f>IF($A132="","",IF(H132&lt;=0,"TÜKENDİ",IF(H132&lt;=I132,"KRİTİK","YETERLİ")))</f>
        <v/>
      </c>
      <c r="L132">
        <f>IF(OR($A132="",K132="YETERLİ"),"",COUNTIF($K$5:K132,"TÜKENDİ")+COUNTIF($K$5:K132,"KRİTİK"))</f>
        <v/>
      </c>
      <c r="M132">
        <f>IF($A132="","",SUMIFS('Hareketler'!$G$5:$G$1004,'Hareketler'!$B$5:$B$1004,$A132,'Hareketler'!$D$5:$D$1004,"Çıkış"))</f>
        <v/>
      </c>
      <c r="N132">
        <f>IF($A132="","",M132+ROW()/10000000)</f>
        <v/>
      </c>
    </row>
    <row r="133">
      <c r="A133" s="14">
        <f>IF('Ürünler'!A133="","",'Ürünler'!A133)</f>
        <v/>
      </c>
      <c r="B133" s="14">
        <f>IF($A133="","",'Ürünler'!B133)</f>
        <v/>
      </c>
      <c r="C133" s="14">
        <f>IF($A133="","",'Ürünler'!C133)</f>
        <v/>
      </c>
      <c r="D133" s="17">
        <f>IF($A133="","",'Ürünler'!D133)</f>
        <v/>
      </c>
      <c r="E133" s="18">
        <f>IF($A133="","",N('Ürünler'!H133))</f>
        <v/>
      </c>
      <c r="F133" s="18">
        <f>IF($A133="","",SUMIFS('Hareketler'!$E$5:$E$1004,'Hareketler'!$B$5:$B$1004,$A133,'Hareketler'!$D$5:$D$1004,"Giriş"))</f>
        <v/>
      </c>
      <c r="G133" s="18">
        <f>IF($A133="","",SUMIFS('Hareketler'!$E$5:$E$1004,'Hareketler'!$B$5:$B$1004,$A133,'Hareketler'!$D$5:$D$1004,"Çıkış"))</f>
        <v/>
      </c>
      <c r="H133" s="19">
        <f>IF($A133="","",E133+F133-G133)</f>
        <v/>
      </c>
      <c r="I133" s="18">
        <f>IF($A133="","",N('Ürünler'!G133))</f>
        <v/>
      </c>
      <c r="J133" s="16">
        <f>IF($A133="","",H133*N('Ürünler'!E133))</f>
        <v/>
      </c>
      <c r="K133" s="20">
        <f>IF($A133="","",IF(H133&lt;=0,"TÜKENDİ",IF(H133&lt;=I133,"KRİTİK","YETERLİ")))</f>
        <v/>
      </c>
      <c r="L133">
        <f>IF(OR($A133="",K133="YETERLİ"),"",COUNTIF($K$5:K133,"TÜKENDİ")+COUNTIF($K$5:K133,"KRİTİK"))</f>
        <v/>
      </c>
      <c r="M133">
        <f>IF($A133="","",SUMIFS('Hareketler'!$G$5:$G$1004,'Hareketler'!$B$5:$B$1004,$A133,'Hareketler'!$D$5:$D$1004,"Çıkış"))</f>
        <v/>
      </c>
      <c r="N133">
        <f>IF($A133="","",M133+ROW()/10000000)</f>
        <v/>
      </c>
    </row>
    <row r="134">
      <c r="A134" s="14">
        <f>IF('Ürünler'!A134="","",'Ürünler'!A134)</f>
        <v/>
      </c>
      <c r="B134" s="14">
        <f>IF($A134="","",'Ürünler'!B134)</f>
        <v/>
      </c>
      <c r="C134" s="14">
        <f>IF($A134="","",'Ürünler'!C134)</f>
        <v/>
      </c>
      <c r="D134" s="17">
        <f>IF($A134="","",'Ürünler'!D134)</f>
        <v/>
      </c>
      <c r="E134" s="18">
        <f>IF($A134="","",N('Ürünler'!H134))</f>
        <v/>
      </c>
      <c r="F134" s="18">
        <f>IF($A134="","",SUMIFS('Hareketler'!$E$5:$E$1004,'Hareketler'!$B$5:$B$1004,$A134,'Hareketler'!$D$5:$D$1004,"Giriş"))</f>
        <v/>
      </c>
      <c r="G134" s="18">
        <f>IF($A134="","",SUMIFS('Hareketler'!$E$5:$E$1004,'Hareketler'!$B$5:$B$1004,$A134,'Hareketler'!$D$5:$D$1004,"Çıkış"))</f>
        <v/>
      </c>
      <c r="H134" s="19">
        <f>IF($A134="","",E134+F134-G134)</f>
        <v/>
      </c>
      <c r="I134" s="18">
        <f>IF($A134="","",N('Ürünler'!G134))</f>
        <v/>
      </c>
      <c r="J134" s="16">
        <f>IF($A134="","",H134*N('Ürünler'!E134))</f>
        <v/>
      </c>
      <c r="K134" s="20">
        <f>IF($A134="","",IF(H134&lt;=0,"TÜKENDİ",IF(H134&lt;=I134,"KRİTİK","YETERLİ")))</f>
        <v/>
      </c>
      <c r="L134">
        <f>IF(OR($A134="",K134="YETERLİ"),"",COUNTIF($K$5:K134,"TÜKENDİ")+COUNTIF($K$5:K134,"KRİTİK"))</f>
        <v/>
      </c>
      <c r="M134">
        <f>IF($A134="","",SUMIFS('Hareketler'!$G$5:$G$1004,'Hareketler'!$B$5:$B$1004,$A134,'Hareketler'!$D$5:$D$1004,"Çıkış"))</f>
        <v/>
      </c>
      <c r="N134">
        <f>IF($A134="","",M134+ROW()/10000000)</f>
        <v/>
      </c>
    </row>
    <row r="135">
      <c r="A135" s="14">
        <f>IF('Ürünler'!A135="","",'Ürünler'!A135)</f>
        <v/>
      </c>
      <c r="B135" s="14">
        <f>IF($A135="","",'Ürünler'!B135)</f>
        <v/>
      </c>
      <c r="C135" s="14">
        <f>IF($A135="","",'Ürünler'!C135)</f>
        <v/>
      </c>
      <c r="D135" s="17">
        <f>IF($A135="","",'Ürünler'!D135)</f>
        <v/>
      </c>
      <c r="E135" s="18">
        <f>IF($A135="","",N('Ürünler'!H135))</f>
        <v/>
      </c>
      <c r="F135" s="18">
        <f>IF($A135="","",SUMIFS('Hareketler'!$E$5:$E$1004,'Hareketler'!$B$5:$B$1004,$A135,'Hareketler'!$D$5:$D$1004,"Giriş"))</f>
        <v/>
      </c>
      <c r="G135" s="18">
        <f>IF($A135="","",SUMIFS('Hareketler'!$E$5:$E$1004,'Hareketler'!$B$5:$B$1004,$A135,'Hareketler'!$D$5:$D$1004,"Çıkış"))</f>
        <v/>
      </c>
      <c r="H135" s="19">
        <f>IF($A135="","",E135+F135-G135)</f>
        <v/>
      </c>
      <c r="I135" s="18">
        <f>IF($A135="","",N('Ürünler'!G135))</f>
        <v/>
      </c>
      <c r="J135" s="16">
        <f>IF($A135="","",H135*N('Ürünler'!E135))</f>
        <v/>
      </c>
      <c r="K135" s="20">
        <f>IF($A135="","",IF(H135&lt;=0,"TÜKENDİ",IF(H135&lt;=I135,"KRİTİK","YETERLİ")))</f>
        <v/>
      </c>
      <c r="L135">
        <f>IF(OR($A135="",K135="YETERLİ"),"",COUNTIF($K$5:K135,"TÜKENDİ")+COUNTIF($K$5:K135,"KRİTİK"))</f>
        <v/>
      </c>
      <c r="M135">
        <f>IF($A135="","",SUMIFS('Hareketler'!$G$5:$G$1004,'Hareketler'!$B$5:$B$1004,$A135,'Hareketler'!$D$5:$D$1004,"Çıkış"))</f>
        <v/>
      </c>
      <c r="N135">
        <f>IF($A135="","",M135+ROW()/10000000)</f>
        <v/>
      </c>
    </row>
    <row r="136">
      <c r="A136" s="14">
        <f>IF('Ürünler'!A136="","",'Ürünler'!A136)</f>
        <v/>
      </c>
      <c r="B136" s="14">
        <f>IF($A136="","",'Ürünler'!B136)</f>
        <v/>
      </c>
      <c r="C136" s="14">
        <f>IF($A136="","",'Ürünler'!C136)</f>
        <v/>
      </c>
      <c r="D136" s="17">
        <f>IF($A136="","",'Ürünler'!D136)</f>
        <v/>
      </c>
      <c r="E136" s="18">
        <f>IF($A136="","",N('Ürünler'!H136))</f>
        <v/>
      </c>
      <c r="F136" s="18">
        <f>IF($A136="","",SUMIFS('Hareketler'!$E$5:$E$1004,'Hareketler'!$B$5:$B$1004,$A136,'Hareketler'!$D$5:$D$1004,"Giriş"))</f>
        <v/>
      </c>
      <c r="G136" s="18">
        <f>IF($A136="","",SUMIFS('Hareketler'!$E$5:$E$1004,'Hareketler'!$B$5:$B$1004,$A136,'Hareketler'!$D$5:$D$1004,"Çıkış"))</f>
        <v/>
      </c>
      <c r="H136" s="19">
        <f>IF($A136="","",E136+F136-G136)</f>
        <v/>
      </c>
      <c r="I136" s="18">
        <f>IF($A136="","",N('Ürünler'!G136))</f>
        <v/>
      </c>
      <c r="J136" s="16">
        <f>IF($A136="","",H136*N('Ürünler'!E136))</f>
        <v/>
      </c>
      <c r="K136" s="20">
        <f>IF($A136="","",IF(H136&lt;=0,"TÜKENDİ",IF(H136&lt;=I136,"KRİTİK","YETERLİ")))</f>
        <v/>
      </c>
      <c r="L136">
        <f>IF(OR($A136="",K136="YETERLİ"),"",COUNTIF($K$5:K136,"TÜKENDİ")+COUNTIF($K$5:K136,"KRİTİK"))</f>
        <v/>
      </c>
      <c r="M136">
        <f>IF($A136="","",SUMIFS('Hareketler'!$G$5:$G$1004,'Hareketler'!$B$5:$B$1004,$A136,'Hareketler'!$D$5:$D$1004,"Çıkış"))</f>
        <v/>
      </c>
      <c r="N136">
        <f>IF($A136="","",M136+ROW()/10000000)</f>
        <v/>
      </c>
    </row>
    <row r="137">
      <c r="A137" s="14">
        <f>IF('Ürünler'!A137="","",'Ürünler'!A137)</f>
        <v/>
      </c>
      <c r="B137" s="14">
        <f>IF($A137="","",'Ürünler'!B137)</f>
        <v/>
      </c>
      <c r="C137" s="14">
        <f>IF($A137="","",'Ürünler'!C137)</f>
        <v/>
      </c>
      <c r="D137" s="17">
        <f>IF($A137="","",'Ürünler'!D137)</f>
        <v/>
      </c>
      <c r="E137" s="18">
        <f>IF($A137="","",N('Ürünler'!H137))</f>
        <v/>
      </c>
      <c r="F137" s="18">
        <f>IF($A137="","",SUMIFS('Hareketler'!$E$5:$E$1004,'Hareketler'!$B$5:$B$1004,$A137,'Hareketler'!$D$5:$D$1004,"Giriş"))</f>
        <v/>
      </c>
      <c r="G137" s="18">
        <f>IF($A137="","",SUMIFS('Hareketler'!$E$5:$E$1004,'Hareketler'!$B$5:$B$1004,$A137,'Hareketler'!$D$5:$D$1004,"Çıkış"))</f>
        <v/>
      </c>
      <c r="H137" s="19">
        <f>IF($A137="","",E137+F137-G137)</f>
        <v/>
      </c>
      <c r="I137" s="18">
        <f>IF($A137="","",N('Ürünler'!G137))</f>
        <v/>
      </c>
      <c r="J137" s="16">
        <f>IF($A137="","",H137*N('Ürünler'!E137))</f>
        <v/>
      </c>
      <c r="K137" s="20">
        <f>IF($A137="","",IF(H137&lt;=0,"TÜKENDİ",IF(H137&lt;=I137,"KRİTİK","YETERLİ")))</f>
        <v/>
      </c>
      <c r="L137">
        <f>IF(OR($A137="",K137="YETERLİ"),"",COUNTIF($K$5:K137,"TÜKENDİ")+COUNTIF($K$5:K137,"KRİTİK"))</f>
        <v/>
      </c>
      <c r="M137">
        <f>IF($A137="","",SUMIFS('Hareketler'!$G$5:$G$1004,'Hareketler'!$B$5:$B$1004,$A137,'Hareketler'!$D$5:$D$1004,"Çıkış"))</f>
        <v/>
      </c>
      <c r="N137">
        <f>IF($A137="","",M137+ROW()/10000000)</f>
        <v/>
      </c>
    </row>
    <row r="138">
      <c r="A138" s="14">
        <f>IF('Ürünler'!A138="","",'Ürünler'!A138)</f>
        <v/>
      </c>
      <c r="B138" s="14">
        <f>IF($A138="","",'Ürünler'!B138)</f>
        <v/>
      </c>
      <c r="C138" s="14">
        <f>IF($A138="","",'Ürünler'!C138)</f>
        <v/>
      </c>
      <c r="D138" s="17">
        <f>IF($A138="","",'Ürünler'!D138)</f>
        <v/>
      </c>
      <c r="E138" s="18">
        <f>IF($A138="","",N('Ürünler'!H138))</f>
        <v/>
      </c>
      <c r="F138" s="18">
        <f>IF($A138="","",SUMIFS('Hareketler'!$E$5:$E$1004,'Hareketler'!$B$5:$B$1004,$A138,'Hareketler'!$D$5:$D$1004,"Giriş"))</f>
        <v/>
      </c>
      <c r="G138" s="18">
        <f>IF($A138="","",SUMIFS('Hareketler'!$E$5:$E$1004,'Hareketler'!$B$5:$B$1004,$A138,'Hareketler'!$D$5:$D$1004,"Çıkış"))</f>
        <v/>
      </c>
      <c r="H138" s="19">
        <f>IF($A138="","",E138+F138-G138)</f>
        <v/>
      </c>
      <c r="I138" s="18">
        <f>IF($A138="","",N('Ürünler'!G138))</f>
        <v/>
      </c>
      <c r="J138" s="16">
        <f>IF($A138="","",H138*N('Ürünler'!E138))</f>
        <v/>
      </c>
      <c r="K138" s="20">
        <f>IF($A138="","",IF(H138&lt;=0,"TÜKENDİ",IF(H138&lt;=I138,"KRİTİK","YETERLİ")))</f>
        <v/>
      </c>
      <c r="L138">
        <f>IF(OR($A138="",K138="YETERLİ"),"",COUNTIF($K$5:K138,"TÜKENDİ")+COUNTIF($K$5:K138,"KRİTİK"))</f>
        <v/>
      </c>
      <c r="M138">
        <f>IF($A138="","",SUMIFS('Hareketler'!$G$5:$G$1004,'Hareketler'!$B$5:$B$1004,$A138,'Hareketler'!$D$5:$D$1004,"Çıkış"))</f>
        <v/>
      </c>
      <c r="N138">
        <f>IF($A138="","",M138+ROW()/10000000)</f>
        <v/>
      </c>
    </row>
    <row r="139">
      <c r="A139" s="14">
        <f>IF('Ürünler'!A139="","",'Ürünler'!A139)</f>
        <v/>
      </c>
      <c r="B139" s="14">
        <f>IF($A139="","",'Ürünler'!B139)</f>
        <v/>
      </c>
      <c r="C139" s="14">
        <f>IF($A139="","",'Ürünler'!C139)</f>
        <v/>
      </c>
      <c r="D139" s="17">
        <f>IF($A139="","",'Ürünler'!D139)</f>
        <v/>
      </c>
      <c r="E139" s="18">
        <f>IF($A139="","",N('Ürünler'!H139))</f>
        <v/>
      </c>
      <c r="F139" s="18">
        <f>IF($A139="","",SUMIFS('Hareketler'!$E$5:$E$1004,'Hareketler'!$B$5:$B$1004,$A139,'Hareketler'!$D$5:$D$1004,"Giriş"))</f>
        <v/>
      </c>
      <c r="G139" s="18">
        <f>IF($A139="","",SUMIFS('Hareketler'!$E$5:$E$1004,'Hareketler'!$B$5:$B$1004,$A139,'Hareketler'!$D$5:$D$1004,"Çıkış"))</f>
        <v/>
      </c>
      <c r="H139" s="19">
        <f>IF($A139="","",E139+F139-G139)</f>
        <v/>
      </c>
      <c r="I139" s="18">
        <f>IF($A139="","",N('Ürünler'!G139))</f>
        <v/>
      </c>
      <c r="J139" s="16">
        <f>IF($A139="","",H139*N('Ürünler'!E139))</f>
        <v/>
      </c>
      <c r="K139" s="20">
        <f>IF($A139="","",IF(H139&lt;=0,"TÜKENDİ",IF(H139&lt;=I139,"KRİTİK","YETERLİ")))</f>
        <v/>
      </c>
      <c r="L139">
        <f>IF(OR($A139="",K139="YETERLİ"),"",COUNTIF($K$5:K139,"TÜKENDİ")+COUNTIF($K$5:K139,"KRİTİK"))</f>
        <v/>
      </c>
      <c r="M139">
        <f>IF($A139="","",SUMIFS('Hareketler'!$G$5:$G$1004,'Hareketler'!$B$5:$B$1004,$A139,'Hareketler'!$D$5:$D$1004,"Çıkış"))</f>
        <v/>
      </c>
      <c r="N139">
        <f>IF($A139="","",M139+ROW()/10000000)</f>
        <v/>
      </c>
    </row>
    <row r="140">
      <c r="A140" s="14">
        <f>IF('Ürünler'!A140="","",'Ürünler'!A140)</f>
        <v/>
      </c>
      <c r="B140" s="14">
        <f>IF($A140="","",'Ürünler'!B140)</f>
        <v/>
      </c>
      <c r="C140" s="14">
        <f>IF($A140="","",'Ürünler'!C140)</f>
        <v/>
      </c>
      <c r="D140" s="17">
        <f>IF($A140="","",'Ürünler'!D140)</f>
        <v/>
      </c>
      <c r="E140" s="18">
        <f>IF($A140="","",N('Ürünler'!H140))</f>
        <v/>
      </c>
      <c r="F140" s="18">
        <f>IF($A140="","",SUMIFS('Hareketler'!$E$5:$E$1004,'Hareketler'!$B$5:$B$1004,$A140,'Hareketler'!$D$5:$D$1004,"Giriş"))</f>
        <v/>
      </c>
      <c r="G140" s="18">
        <f>IF($A140="","",SUMIFS('Hareketler'!$E$5:$E$1004,'Hareketler'!$B$5:$B$1004,$A140,'Hareketler'!$D$5:$D$1004,"Çıkış"))</f>
        <v/>
      </c>
      <c r="H140" s="19">
        <f>IF($A140="","",E140+F140-G140)</f>
        <v/>
      </c>
      <c r="I140" s="18">
        <f>IF($A140="","",N('Ürünler'!G140))</f>
        <v/>
      </c>
      <c r="J140" s="16">
        <f>IF($A140="","",H140*N('Ürünler'!E140))</f>
        <v/>
      </c>
      <c r="K140" s="20">
        <f>IF($A140="","",IF(H140&lt;=0,"TÜKENDİ",IF(H140&lt;=I140,"KRİTİK","YETERLİ")))</f>
        <v/>
      </c>
      <c r="L140">
        <f>IF(OR($A140="",K140="YETERLİ"),"",COUNTIF($K$5:K140,"TÜKENDİ")+COUNTIF($K$5:K140,"KRİTİK"))</f>
        <v/>
      </c>
      <c r="M140">
        <f>IF($A140="","",SUMIFS('Hareketler'!$G$5:$G$1004,'Hareketler'!$B$5:$B$1004,$A140,'Hareketler'!$D$5:$D$1004,"Çıkış"))</f>
        <v/>
      </c>
      <c r="N140">
        <f>IF($A140="","",M140+ROW()/10000000)</f>
        <v/>
      </c>
    </row>
    <row r="141">
      <c r="A141" s="14">
        <f>IF('Ürünler'!A141="","",'Ürünler'!A141)</f>
        <v/>
      </c>
      <c r="B141" s="14">
        <f>IF($A141="","",'Ürünler'!B141)</f>
        <v/>
      </c>
      <c r="C141" s="14">
        <f>IF($A141="","",'Ürünler'!C141)</f>
        <v/>
      </c>
      <c r="D141" s="17">
        <f>IF($A141="","",'Ürünler'!D141)</f>
        <v/>
      </c>
      <c r="E141" s="18">
        <f>IF($A141="","",N('Ürünler'!H141))</f>
        <v/>
      </c>
      <c r="F141" s="18">
        <f>IF($A141="","",SUMIFS('Hareketler'!$E$5:$E$1004,'Hareketler'!$B$5:$B$1004,$A141,'Hareketler'!$D$5:$D$1004,"Giriş"))</f>
        <v/>
      </c>
      <c r="G141" s="18">
        <f>IF($A141="","",SUMIFS('Hareketler'!$E$5:$E$1004,'Hareketler'!$B$5:$B$1004,$A141,'Hareketler'!$D$5:$D$1004,"Çıkış"))</f>
        <v/>
      </c>
      <c r="H141" s="19">
        <f>IF($A141="","",E141+F141-G141)</f>
        <v/>
      </c>
      <c r="I141" s="18">
        <f>IF($A141="","",N('Ürünler'!G141))</f>
        <v/>
      </c>
      <c r="J141" s="16">
        <f>IF($A141="","",H141*N('Ürünler'!E141))</f>
        <v/>
      </c>
      <c r="K141" s="20">
        <f>IF($A141="","",IF(H141&lt;=0,"TÜKENDİ",IF(H141&lt;=I141,"KRİTİK","YETERLİ")))</f>
        <v/>
      </c>
      <c r="L141">
        <f>IF(OR($A141="",K141="YETERLİ"),"",COUNTIF($K$5:K141,"TÜKENDİ")+COUNTIF($K$5:K141,"KRİTİK"))</f>
        <v/>
      </c>
      <c r="M141">
        <f>IF($A141="","",SUMIFS('Hareketler'!$G$5:$G$1004,'Hareketler'!$B$5:$B$1004,$A141,'Hareketler'!$D$5:$D$1004,"Çıkış"))</f>
        <v/>
      </c>
      <c r="N141">
        <f>IF($A141="","",M141+ROW()/10000000)</f>
        <v/>
      </c>
    </row>
    <row r="142">
      <c r="A142" s="14">
        <f>IF('Ürünler'!A142="","",'Ürünler'!A142)</f>
        <v/>
      </c>
      <c r="B142" s="14">
        <f>IF($A142="","",'Ürünler'!B142)</f>
        <v/>
      </c>
      <c r="C142" s="14">
        <f>IF($A142="","",'Ürünler'!C142)</f>
        <v/>
      </c>
      <c r="D142" s="17">
        <f>IF($A142="","",'Ürünler'!D142)</f>
        <v/>
      </c>
      <c r="E142" s="18">
        <f>IF($A142="","",N('Ürünler'!H142))</f>
        <v/>
      </c>
      <c r="F142" s="18">
        <f>IF($A142="","",SUMIFS('Hareketler'!$E$5:$E$1004,'Hareketler'!$B$5:$B$1004,$A142,'Hareketler'!$D$5:$D$1004,"Giriş"))</f>
        <v/>
      </c>
      <c r="G142" s="18">
        <f>IF($A142="","",SUMIFS('Hareketler'!$E$5:$E$1004,'Hareketler'!$B$5:$B$1004,$A142,'Hareketler'!$D$5:$D$1004,"Çıkış"))</f>
        <v/>
      </c>
      <c r="H142" s="19">
        <f>IF($A142="","",E142+F142-G142)</f>
        <v/>
      </c>
      <c r="I142" s="18">
        <f>IF($A142="","",N('Ürünler'!G142))</f>
        <v/>
      </c>
      <c r="J142" s="16">
        <f>IF($A142="","",H142*N('Ürünler'!E142))</f>
        <v/>
      </c>
      <c r="K142" s="20">
        <f>IF($A142="","",IF(H142&lt;=0,"TÜKENDİ",IF(H142&lt;=I142,"KRİTİK","YETERLİ")))</f>
        <v/>
      </c>
      <c r="L142">
        <f>IF(OR($A142="",K142="YETERLİ"),"",COUNTIF($K$5:K142,"TÜKENDİ")+COUNTIF($K$5:K142,"KRİTİK"))</f>
        <v/>
      </c>
      <c r="M142">
        <f>IF($A142="","",SUMIFS('Hareketler'!$G$5:$G$1004,'Hareketler'!$B$5:$B$1004,$A142,'Hareketler'!$D$5:$D$1004,"Çıkış"))</f>
        <v/>
      </c>
      <c r="N142">
        <f>IF($A142="","",M142+ROW()/10000000)</f>
        <v/>
      </c>
    </row>
    <row r="143">
      <c r="A143" s="14">
        <f>IF('Ürünler'!A143="","",'Ürünler'!A143)</f>
        <v/>
      </c>
      <c r="B143" s="14">
        <f>IF($A143="","",'Ürünler'!B143)</f>
        <v/>
      </c>
      <c r="C143" s="14">
        <f>IF($A143="","",'Ürünler'!C143)</f>
        <v/>
      </c>
      <c r="D143" s="17">
        <f>IF($A143="","",'Ürünler'!D143)</f>
        <v/>
      </c>
      <c r="E143" s="18">
        <f>IF($A143="","",N('Ürünler'!H143))</f>
        <v/>
      </c>
      <c r="F143" s="18">
        <f>IF($A143="","",SUMIFS('Hareketler'!$E$5:$E$1004,'Hareketler'!$B$5:$B$1004,$A143,'Hareketler'!$D$5:$D$1004,"Giriş"))</f>
        <v/>
      </c>
      <c r="G143" s="18">
        <f>IF($A143="","",SUMIFS('Hareketler'!$E$5:$E$1004,'Hareketler'!$B$5:$B$1004,$A143,'Hareketler'!$D$5:$D$1004,"Çıkış"))</f>
        <v/>
      </c>
      <c r="H143" s="19">
        <f>IF($A143="","",E143+F143-G143)</f>
        <v/>
      </c>
      <c r="I143" s="18">
        <f>IF($A143="","",N('Ürünler'!G143))</f>
        <v/>
      </c>
      <c r="J143" s="16">
        <f>IF($A143="","",H143*N('Ürünler'!E143))</f>
        <v/>
      </c>
      <c r="K143" s="20">
        <f>IF($A143="","",IF(H143&lt;=0,"TÜKENDİ",IF(H143&lt;=I143,"KRİTİK","YETERLİ")))</f>
        <v/>
      </c>
      <c r="L143">
        <f>IF(OR($A143="",K143="YETERLİ"),"",COUNTIF($K$5:K143,"TÜKENDİ")+COUNTIF($K$5:K143,"KRİTİK"))</f>
        <v/>
      </c>
      <c r="M143">
        <f>IF($A143="","",SUMIFS('Hareketler'!$G$5:$G$1004,'Hareketler'!$B$5:$B$1004,$A143,'Hareketler'!$D$5:$D$1004,"Çıkış"))</f>
        <v/>
      </c>
      <c r="N143">
        <f>IF($A143="","",M143+ROW()/10000000)</f>
        <v/>
      </c>
    </row>
    <row r="144">
      <c r="A144" s="14">
        <f>IF('Ürünler'!A144="","",'Ürünler'!A144)</f>
        <v/>
      </c>
      <c r="B144" s="14">
        <f>IF($A144="","",'Ürünler'!B144)</f>
        <v/>
      </c>
      <c r="C144" s="14">
        <f>IF($A144="","",'Ürünler'!C144)</f>
        <v/>
      </c>
      <c r="D144" s="17">
        <f>IF($A144="","",'Ürünler'!D144)</f>
        <v/>
      </c>
      <c r="E144" s="18">
        <f>IF($A144="","",N('Ürünler'!H144))</f>
        <v/>
      </c>
      <c r="F144" s="18">
        <f>IF($A144="","",SUMIFS('Hareketler'!$E$5:$E$1004,'Hareketler'!$B$5:$B$1004,$A144,'Hareketler'!$D$5:$D$1004,"Giriş"))</f>
        <v/>
      </c>
      <c r="G144" s="18">
        <f>IF($A144="","",SUMIFS('Hareketler'!$E$5:$E$1004,'Hareketler'!$B$5:$B$1004,$A144,'Hareketler'!$D$5:$D$1004,"Çıkış"))</f>
        <v/>
      </c>
      <c r="H144" s="19">
        <f>IF($A144="","",E144+F144-G144)</f>
        <v/>
      </c>
      <c r="I144" s="18">
        <f>IF($A144="","",N('Ürünler'!G144))</f>
        <v/>
      </c>
      <c r="J144" s="16">
        <f>IF($A144="","",H144*N('Ürünler'!E144))</f>
        <v/>
      </c>
      <c r="K144" s="20">
        <f>IF($A144="","",IF(H144&lt;=0,"TÜKENDİ",IF(H144&lt;=I144,"KRİTİK","YETERLİ")))</f>
        <v/>
      </c>
      <c r="L144">
        <f>IF(OR($A144="",K144="YETERLİ"),"",COUNTIF($K$5:K144,"TÜKENDİ")+COUNTIF($K$5:K144,"KRİTİK"))</f>
        <v/>
      </c>
      <c r="M144">
        <f>IF($A144="","",SUMIFS('Hareketler'!$G$5:$G$1004,'Hareketler'!$B$5:$B$1004,$A144,'Hareketler'!$D$5:$D$1004,"Çıkış"))</f>
        <v/>
      </c>
      <c r="N144">
        <f>IF($A144="","",M144+ROW()/10000000)</f>
        <v/>
      </c>
    </row>
    <row r="145">
      <c r="A145" s="14">
        <f>IF('Ürünler'!A145="","",'Ürünler'!A145)</f>
        <v/>
      </c>
      <c r="B145" s="14">
        <f>IF($A145="","",'Ürünler'!B145)</f>
        <v/>
      </c>
      <c r="C145" s="14">
        <f>IF($A145="","",'Ürünler'!C145)</f>
        <v/>
      </c>
      <c r="D145" s="17">
        <f>IF($A145="","",'Ürünler'!D145)</f>
        <v/>
      </c>
      <c r="E145" s="18">
        <f>IF($A145="","",N('Ürünler'!H145))</f>
        <v/>
      </c>
      <c r="F145" s="18">
        <f>IF($A145="","",SUMIFS('Hareketler'!$E$5:$E$1004,'Hareketler'!$B$5:$B$1004,$A145,'Hareketler'!$D$5:$D$1004,"Giriş"))</f>
        <v/>
      </c>
      <c r="G145" s="18">
        <f>IF($A145="","",SUMIFS('Hareketler'!$E$5:$E$1004,'Hareketler'!$B$5:$B$1004,$A145,'Hareketler'!$D$5:$D$1004,"Çıkış"))</f>
        <v/>
      </c>
      <c r="H145" s="19">
        <f>IF($A145="","",E145+F145-G145)</f>
        <v/>
      </c>
      <c r="I145" s="18">
        <f>IF($A145="","",N('Ürünler'!G145))</f>
        <v/>
      </c>
      <c r="J145" s="16">
        <f>IF($A145="","",H145*N('Ürünler'!E145))</f>
        <v/>
      </c>
      <c r="K145" s="20">
        <f>IF($A145="","",IF(H145&lt;=0,"TÜKENDİ",IF(H145&lt;=I145,"KRİTİK","YETERLİ")))</f>
        <v/>
      </c>
      <c r="L145">
        <f>IF(OR($A145="",K145="YETERLİ"),"",COUNTIF($K$5:K145,"TÜKENDİ")+COUNTIF($K$5:K145,"KRİTİK"))</f>
        <v/>
      </c>
      <c r="M145">
        <f>IF($A145="","",SUMIFS('Hareketler'!$G$5:$G$1004,'Hareketler'!$B$5:$B$1004,$A145,'Hareketler'!$D$5:$D$1004,"Çıkış"))</f>
        <v/>
      </c>
      <c r="N145">
        <f>IF($A145="","",M145+ROW()/10000000)</f>
        <v/>
      </c>
    </row>
    <row r="146">
      <c r="A146" s="14">
        <f>IF('Ürünler'!A146="","",'Ürünler'!A146)</f>
        <v/>
      </c>
      <c r="B146" s="14">
        <f>IF($A146="","",'Ürünler'!B146)</f>
        <v/>
      </c>
      <c r="C146" s="14">
        <f>IF($A146="","",'Ürünler'!C146)</f>
        <v/>
      </c>
      <c r="D146" s="17">
        <f>IF($A146="","",'Ürünler'!D146)</f>
        <v/>
      </c>
      <c r="E146" s="18">
        <f>IF($A146="","",N('Ürünler'!H146))</f>
        <v/>
      </c>
      <c r="F146" s="18">
        <f>IF($A146="","",SUMIFS('Hareketler'!$E$5:$E$1004,'Hareketler'!$B$5:$B$1004,$A146,'Hareketler'!$D$5:$D$1004,"Giriş"))</f>
        <v/>
      </c>
      <c r="G146" s="18">
        <f>IF($A146="","",SUMIFS('Hareketler'!$E$5:$E$1004,'Hareketler'!$B$5:$B$1004,$A146,'Hareketler'!$D$5:$D$1004,"Çıkış"))</f>
        <v/>
      </c>
      <c r="H146" s="19">
        <f>IF($A146="","",E146+F146-G146)</f>
        <v/>
      </c>
      <c r="I146" s="18">
        <f>IF($A146="","",N('Ürünler'!G146))</f>
        <v/>
      </c>
      <c r="J146" s="16">
        <f>IF($A146="","",H146*N('Ürünler'!E146))</f>
        <v/>
      </c>
      <c r="K146" s="20">
        <f>IF($A146="","",IF(H146&lt;=0,"TÜKENDİ",IF(H146&lt;=I146,"KRİTİK","YETERLİ")))</f>
        <v/>
      </c>
      <c r="L146">
        <f>IF(OR($A146="",K146="YETERLİ"),"",COUNTIF($K$5:K146,"TÜKENDİ")+COUNTIF($K$5:K146,"KRİTİK"))</f>
        <v/>
      </c>
      <c r="M146">
        <f>IF($A146="","",SUMIFS('Hareketler'!$G$5:$G$1004,'Hareketler'!$B$5:$B$1004,$A146,'Hareketler'!$D$5:$D$1004,"Çıkış"))</f>
        <v/>
      </c>
      <c r="N146">
        <f>IF($A146="","",M146+ROW()/10000000)</f>
        <v/>
      </c>
    </row>
    <row r="147">
      <c r="A147" s="14">
        <f>IF('Ürünler'!A147="","",'Ürünler'!A147)</f>
        <v/>
      </c>
      <c r="B147" s="14">
        <f>IF($A147="","",'Ürünler'!B147)</f>
        <v/>
      </c>
      <c r="C147" s="14">
        <f>IF($A147="","",'Ürünler'!C147)</f>
        <v/>
      </c>
      <c r="D147" s="17">
        <f>IF($A147="","",'Ürünler'!D147)</f>
        <v/>
      </c>
      <c r="E147" s="18">
        <f>IF($A147="","",N('Ürünler'!H147))</f>
        <v/>
      </c>
      <c r="F147" s="18">
        <f>IF($A147="","",SUMIFS('Hareketler'!$E$5:$E$1004,'Hareketler'!$B$5:$B$1004,$A147,'Hareketler'!$D$5:$D$1004,"Giriş"))</f>
        <v/>
      </c>
      <c r="G147" s="18">
        <f>IF($A147="","",SUMIFS('Hareketler'!$E$5:$E$1004,'Hareketler'!$B$5:$B$1004,$A147,'Hareketler'!$D$5:$D$1004,"Çıkış"))</f>
        <v/>
      </c>
      <c r="H147" s="19">
        <f>IF($A147="","",E147+F147-G147)</f>
        <v/>
      </c>
      <c r="I147" s="18">
        <f>IF($A147="","",N('Ürünler'!G147))</f>
        <v/>
      </c>
      <c r="J147" s="16">
        <f>IF($A147="","",H147*N('Ürünler'!E147))</f>
        <v/>
      </c>
      <c r="K147" s="20">
        <f>IF($A147="","",IF(H147&lt;=0,"TÜKENDİ",IF(H147&lt;=I147,"KRİTİK","YETERLİ")))</f>
        <v/>
      </c>
      <c r="L147">
        <f>IF(OR($A147="",K147="YETERLİ"),"",COUNTIF($K$5:K147,"TÜKENDİ")+COUNTIF($K$5:K147,"KRİTİK"))</f>
        <v/>
      </c>
      <c r="M147">
        <f>IF($A147="","",SUMIFS('Hareketler'!$G$5:$G$1004,'Hareketler'!$B$5:$B$1004,$A147,'Hareketler'!$D$5:$D$1004,"Çıkış"))</f>
        <v/>
      </c>
      <c r="N147">
        <f>IF($A147="","",M147+ROW()/10000000)</f>
        <v/>
      </c>
    </row>
    <row r="148">
      <c r="A148" s="14">
        <f>IF('Ürünler'!A148="","",'Ürünler'!A148)</f>
        <v/>
      </c>
      <c r="B148" s="14">
        <f>IF($A148="","",'Ürünler'!B148)</f>
        <v/>
      </c>
      <c r="C148" s="14">
        <f>IF($A148="","",'Ürünler'!C148)</f>
        <v/>
      </c>
      <c r="D148" s="17">
        <f>IF($A148="","",'Ürünler'!D148)</f>
        <v/>
      </c>
      <c r="E148" s="18">
        <f>IF($A148="","",N('Ürünler'!H148))</f>
        <v/>
      </c>
      <c r="F148" s="18">
        <f>IF($A148="","",SUMIFS('Hareketler'!$E$5:$E$1004,'Hareketler'!$B$5:$B$1004,$A148,'Hareketler'!$D$5:$D$1004,"Giriş"))</f>
        <v/>
      </c>
      <c r="G148" s="18">
        <f>IF($A148="","",SUMIFS('Hareketler'!$E$5:$E$1004,'Hareketler'!$B$5:$B$1004,$A148,'Hareketler'!$D$5:$D$1004,"Çıkış"))</f>
        <v/>
      </c>
      <c r="H148" s="19">
        <f>IF($A148="","",E148+F148-G148)</f>
        <v/>
      </c>
      <c r="I148" s="18">
        <f>IF($A148="","",N('Ürünler'!G148))</f>
        <v/>
      </c>
      <c r="J148" s="16">
        <f>IF($A148="","",H148*N('Ürünler'!E148))</f>
        <v/>
      </c>
      <c r="K148" s="20">
        <f>IF($A148="","",IF(H148&lt;=0,"TÜKENDİ",IF(H148&lt;=I148,"KRİTİK","YETERLİ")))</f>
        <v/>
      </c>
      <c r="L148">
        <f>IF(OR($A148="",K148="YETERLİ"),"",COUNTIF($K$5:K148,"TÜKENDİ")+COUNTIF($K$5:K148,"KRİTİK"))</f>
        <v/>
      </c>
      <c r="M148">
        <f>IF($A148="","",SUMIFS('Hareketler'!$G$5:$G$1004,'Hareketler'!$B$5:$B$1004,$A148,'Hareketler'!$D$5:$D$1004,"Çıkış"))</f>
        <v/>
      </c>
      <c r="N148">
        <f>IF($A148="","",M148+ROW()/10000000)</f>
        <v/>
      </c>
    </row>
    <row r="149">
      <c r="A149" s="14">
        <f>IF('Ürünler'!A149="","",'Ürünler'!A149)</f>
        <v/>
      </c>
      <c r="B149" s="14">
        <f>IF($A149="","",'Ürünler'!B149)</f>
        <v/>
      </c>
      <c r="C149" s="14">
        <f>IF($A149="","",'Ürünler'!C149)</f>
        <v/>
      </c>
      <c r="D149" s="17">
        <f>IF($A149="","",'Ürünler'!D149)</f>
        <v/>
      </c>
      <c r="E149" s="18">
        <f>IF($A149="","",N('Ürünler'!H149))</f>
        <v/>
      </c>
      <c r="F149" s="18">
        <f>IF($A149="","",SUMIFS('Hareketler'!$E$5:$E$1004,'Hareketler'!$B$5:$B$1004,$A149,'Hareketler'!$D$5:$D$1004,"Giriş"))</f>
        <v/>
      </c>
      <c r="G149" s="18">
        <f>IF($A149="","",SUMIFS('Hareketler'!$E$5:$E$1004,'Hareketler'!$B$5:$B$1004,$A149,'Hareketler'!$D$5:$D$1004,"Çıkış"))</f>
        <v/>
      </c>
      <c r="H149" s="19">
        <f>IF($A149="","",E149+F149-G149)</f>
        <v/>
      </c>
      <c r="I149" s="18">
        <f>IF($A149="","",N('Ürünler'!G149))</f>
        <v/>
      </c>
      <c r="J149" s="16">
        <f>IF($A149="","",H149*N('Ürünler'!E149))</f>
        <v/>
      </c>
      <c r="K149" s="20">
        <f>IF($A149="","",IF(H149&lt;=0,"TÜKENDİ",IF(H149&lt;=I149,"KRİTİK","YETERLİ")))</f>
        <v/>
      </c>
      <c r="L149">
        <f>IF(OR($A149="",K149="YETERLİ"),"",COUNTIF($K$5:K149,"TÜKENDİ")+COUNTIF($K$5:K149,"KRİTİK"))</f>
        <v/>
      </c>
      <c r="M149">
        <f>IF($A149="","",SUMIFS('Hareketler'!$G$5:$G$1004,'Hareketler'!$B$5:$B$1004,$A149,'Hareketler'!$D$5:$D$1004,"Çıkış"))</f>
        <v/>
      </c>
      <c r="N149">
        <f>IF($A149="","",M149+ROW()/10000000)</f>
        <v/>
      </c>
    </row>
    <row r="150">
      <c r="A150" s="14">
        <f>IF('Ürünler'!A150="","",'Ürünler'!A150)</f>
        <v/>
      </c>
      <c r="B150" s="14">
        <f>IF($A150="","",'Ürünler'!B150)</f>
        <v/>
      </c>
      <c r="C150" s="14">
        <f>IF($A150="","",'Ürünler'!C150)</f>
        <v/>
      </c>
      <c r="D150" s="17">
        <f>IF($A150="","",'Ürünler'!D150)</f>
        <v/>
      </c>
      <c r="E150" s="18">
        <f>IF($A150="","",N('Ürünler'!H150))</f>
        <v/>
      </c>
      <c r="F150" s="18">
        <f>IF($A150="","",SUMIFS('Hareketler'!$E$5:$E$1004,'Hareketler'!$B$5:$B$1004,$A150,'Hareketler'!$D$5:$D$1004,"Giriş"))</f>
        <v/>
      </c>
      <c r="G150" s="18">
        <f>IF($A150="","",SUMIFS('Hareketler'!$E$5:$E$1004,'Hareketler'!$B$5:$B$1004,$A150,'Hareketler'!$D$5:$D$1004,"Çıkış"))</f>
        <v/>
      </c>
      <c r="H150" s="19">
        <f>IF($A150="","",E150+F150-G150)</f>
        <v/>
      </c>
      <c r="I150" s="18">
        <f>IF($A150="","",N('Ürünler'!G150))</f>
        <v/>
      </c>
      <c r="J150" s="16">
        <f>IF($A150="","",H150*N('Ürünler'!E150))</f>
        <v/>
      </c>
      <c r="K150" s="20">
        <f>IF($A150="","",IF(H150&lt;=0,"TÜKENDİ",IF(H150&lt;=I150,"KRİTİK","YETERLİ")))</f>
        <v/>
      </c>
      <c r="L150">
        <f>IF(OR($A150="",K150="YETERLİ"),"",COUNTIF($K$5:K150,"TÜKENDİ")+COUNTIF($K$5:K150,"KRİTİK"))</f>
        <v/>
      </c>
      <c r="M150">
        <f>IF($A150="","",SUMIFS('Hareketler'!$G$5:$G$1004,'Hareketler'!$B$5:$B$1004,$A150,'Hareketler'!$D$5:$D$1004,"Çıkış"))</f>
        <v/>
      </c>
      <c r="N150">
        <f>IF($A150="","",M150+ROW()/10000000)</f>
        <v/>
      </c>
    </row>
    <row r="151">
      <c r="A151" s="14">
        <f>IF('Ürünler'!A151="","",'Ürünler'!A151)</f>
        <v/>
      </c>
      <c r="B151" s="14">
        <f>IF($A151="","",'Ürünler'!B151)</f>
        <v/>
      </c>
      <c r="C151" s="14">
        <f>IF($A151="","",'Ürünler'!C151)</f>
        <v/>
      </c>
      <c r="D151" s="17">
        <f>IF($A151="","",'Ürünler'!D151)</f>
        <v/>
      </c>
      <c r="E151" s="18">
        <f>IF($A151="","",N('Ürünler'!H151))</f>
        <v/>
      </c>
      <c r="F151" s="18">
        <f>IF($A151="","",SUMIFS('Hareketler'!$E$5:$E$1004,'Hareketler'!$B$5:$B$1004,$A151,'Hareketler'!$D$5:$D$1004,"Giriş"))</f>
        <v/>
      </c>
      <c r="G151" s="18">
        <f>IF($A151="","",SUMIFS('Hareketler'!$E$5:$E$1004,'Hareketler'!$B$5:$B$1004,$A151,'Hareketler'!$D$5:$D$1004,"Çıkış"))</f>
        <v/>
      </c>
      <c r="H151" s="19">
        <f>IF($A151="","",E151+F151-G151)</f>
        <v/>
      </c>
      <c r="I151" s="18">
        <f>IF($A151="","",N('Ürünler'!G151))</f>
        <v/>
      </c>
      <c r="J151" s="16">
        <f>IF($A151="","",H151*N('Ürünler'!E151))</f>
        <v/>
      </c>
      <c r="K151" s="20">
        <f>IF($A151="","",IF(H151&lt;=0,"TÜKENDİ",IF(H151&lt;=I151,"KRİTİK","YETERLİ")))</f>
        <v/>
      </c>
      <c r="L151">
        <f>IF(OR($A151="",K151="YETERLİ"),"",COUNTIF($K$5:K151,"TÜKENDİ")+COUNTIF($K$5:K151,"KRİTİK"))</f>
        <v/>
      </c>
      <c r="M151">
        <f>IF($A151="","",SUMIFS('Hareketler'!$G$5:$G$1004,'Hareketler'!$B$5:$B$1004,$A151,'Hareketler'!$D$5:$D$1004,"Çıkış"))</f>
        <v/>
      </c>
      <c r="N151">
        <f>IF($A151="","",M151+ROW()/10000000)</f>
        <v/>
      </c>
    </row>
    <row r="152">
      <c r="A152" s="14">
        <f>IF('Ürünler'!A152="","",'Ürünler'!A152)</f>
        <v/>
      </c>
      <c r="B152" s="14">
        <f>IF($A152="","",'Ürünler'!B152)</f>
        <v/>
      </c>
      <c r="C152" s="14">
        <f>IF($A152="","",'Ürünler'!C152)</f>
        <v/>
      </c>
      <c r="D152" s="17">
        <f>IF($A152="","",'Ürünler'!D152)</f>
        <v/>
      </c>
      <c r="E152" s="18">
        <f>IF($A152="","",N('Ürünler'!H152))</f>
        <v/>
      </c>
      <c r="F152" s="18">
        <f>IF($A152="","",SUMIFS('Hareketler'!$E$5:$E$1004,'Hareketler'!$B$5:$B$1004,$A152,'Hareketler'!$D$5:$D$1004,"Giriş"))</f>
        <v/>
      </c>
      <c r="G152" s="18">
        <f>IF($A152="","",SUMIFS('Hareketler'!$E$5:$E$1004,'Hareketler'!$B$5:$B$1004,$A152,'Hareketler'!$D$5:$D$1004,"Çıkış"))</f>
        <v/>
      </c>
      <c r="H152" s="19">
        <f>IF($A152="","",E152+F152-G152)</f>
        <v/>
      </c>
      <c r="I152" s="18">
        <f>IF($A152="","",N('Ürünler'!G152))</f>
        <v/>
      </c>
      <c r="J152" s="16">
        <f>IF($A152="","",H152*N('Ürünler'!E152))</f>
        <v/>
      </c>
      <c r="K152" s="20">
        <f>IF($A152="","",IF(H152&lt;=0,"TÜKENDİ",IF(H152&lt;=I152,"KRİTİK","YETERLİ")))</f>
        <v/>
      </c>
      <c r="L152">
        <f>IF(OR($A152="",K152="YETERLİ"),"",COUNTIF($K$5:K152,"TÜKENDİ")+COUNTIF($K$5:K152,"KRİTİK"))</f>
        <v/>
      </c>
      <c r="M152">
        <f>IF($A152="","",SUMIFS('Hareketler'!$G$5:$G$1004,'Hareketler'!$B$5:$B$1004,$A152,'Hareketler'!$D$5:$D$1004,"Çıkış"))</f>
        <v/>
      </c>
      <c r="N152">
        <f>IF($A152="","",M152+ROW()/10000000)</f>
        <v/>
      </c>
    </row>
    <row r="153">
      <c r="A153" s="14">
        <f>IF('Ürünler'!A153="","",'Ürünler'!A153)</f>
        <v/>
      </c>
      <c r="B153" s="14">
        <f>IF($A153="","",'Ürünler'!B153)</f>
        <v/>
      </c>
      <c r="C153" s="14">
        <f>IF($A153="","",'Ürünler'!C153)</f>
        <v/>
      </c>
      <c r="D153" s="17">
        <f>IF($A153="","",'Ürünler'!D153)</f>
        <v/>
      </c>
      <c r="E153" s="18">
        <f>IF($A153="","",N('Ürünler'!H153))</f>
        <v/>
      </c>
      <c r="F153" s="18">
        <f>IF($A153="","",SUMIFS('Hareketler'!$E$5:$E$1004,'Hareketler'!$B$5:$B$1004,$A153,'Hareketler'!$D$5:$D$1004,"Giriş"))</f>
        <v/>
      </c>
      <c r="G153" s="18">
        <f>IF($A153="","",SUMIFS('Hareketler'!$E$5:$E$1004,'Hareketler'!$B$5:$B$1004,$A153,'Hareketler'!$D$5:$D$1004,"Çıkış"))</f>
        <v/>
      </c>
      <c r="H153" s="19">
        <f>IF($A153="","",E153+F153-G153)</f>
        <v/>
      </c>
      <c r="I153" s="18">
        <f>IF($A153="","",N('Ürünler'!G153))</f>
        <v/>
      </c>
      <c r="J153" s="16">
        <f>IF($A153="","",H153*N('Ürünler'!E153))</f>
        <v/>
      </c>
      <c r="K153" s="20">
        <f>IF($A153="","",IF(H153&lt;=0,"TÜKENDİ",IF(H153&lt;=I153,"KRİTİK","YETERLİ")))</f>
        <v/>
      </c>
      <c r="L153">
        <f>IF(OR($A153="",K153="YETERLİ"),"",COUNTIF($K$5:K153,"TÜKENDİ")+COUNTIF($K$5:K153,"KRİTİK"))</f>
        <v/>
      </c>
      <c r="M153">
        <f>IF($A153="","",SUMIFS('Hareketler'!$G$5:$G$1004,'Hareketler'!$B$5:$B$1004,$A153,'Hareketler'!$D$5:$D$1004,"Çıkış"))</f>
        <v/>
      </c>
      <c r="N153">
        <f>IF($A153="","",M153+ROW()/10000000)</f>
        <v/>
      </c>
    </row>
    <row r="154">
      <c r="A154" s="14">
        <f>IF('Ürünler'!A154="","",'Ürünler'!A154)</f>
        <v/>
      </c>
      <c r="B154" s="14">
        <f>IF($A154="","",'Ürünler'!B154)</f>
        <v/>
      </c>
      <c r="C154" s="14">
        <f>IF($A154="","",'Ürünler'!C154)</f>
        <v/>
      </c>
      <c r="D154" s="17">
        <f>IF($A154="","",'Ürünler'!D154)</f>
        <v/>
      </c>
      <c r="E154" s="18">
        <f>IF($A154="","",N('Ürünler'!H154))</f>
        <v/>
      </c>
      <c r="F154" s="18">
        <f>IF($A154="","",SUMIFS('Hareketler'!$E$5:$E$1004,'Hareketler'!$B$5:$B$1004,$A154,'Hareketler'!$D$5:$D$1004,"Giriş"))</f>
        <v/>
      </c>
      <c r="G154" s="18">
        <f>IF($A154="","",SUMIFS('Hareketler'!$E$5:$E$1004,'Hareketler'!$B$5:$B$1004,$A154,'Hareketler'!$D$5:$D$1004,"Çıkış"))</f>
        <v/>
      </c>
      <c r="H154" s="19">
        <f>IF($A154="","",E154+F154-G154)</f>
        <v/>
      </c>
      <c r="I154" s="18">
        <f>IF($A154="","",N('Ürünler'!G154))</f>
        <v/>
      </c>
      <c r="J154" s="16">
        <f>IF($A154="","",H154*N('Ürünler'!E154))</f>
        <v/>
      </c>
      <c r="K154" s="20">
        <f>IF($A154="","",IF(H154&lt;=0,"TÜKENDİ",IF(H154&lt;=I154,"KRİTİK","YETERLİ")))</f>
        <v/>
      </c>
      <c r="L154">
        <f>IF(OR($A154="",K154="YETERLİ"),"",COUNTIF($K$5:K154,"TÜKENDİ")+COUNTIF($K$5:K154,"KRİTİK"))</f>
        <v/>
      </c>
      <c r="M154">
        <f>IF($A154="","",SUMIFS('Hareketler'!$G$5:$G$1004,'Hareketler'!$B$5:$B$1004,$A154,'Hareketler'!$D$5:$D$1004,"Çıkış"))</f>
        <v/>
      </c>
      <c r="N154">
        <f>IF($A154="","",M154+ROW()/10000000)</f>
        <v/>
      </c>
    </row>
    <row r="155">
      <c r="A155" s="14">
        <f>IF('Ürünler'!A155="","",'Ürünler'!A155)</f>
        <v/>
      </c>
      <c r="B155" s="14">
        <f>IF($A155="","",'Ürünler'!B155)</f>
        <v/>
      </c>
      <c r="C155" s="14">
        <f>IF($A155="","",'Ürünler'!C155)</f>
        <v/>
      </c>
      <c r="D155" s="17">
        <f>IF($A155="","",'Ürünler'!D155)</f>
        <v/>
      </c>
      <c r="E155" s="18">
        <f>IF($A155="","",N('Ürünler'!H155))</f>
        <v/>
      </c>
      <c r="F155" s="18">
        <f>IF($A155="","",SUMIFS('Hareketler'!$E$5:$E$1004,'Hareketler'!$B$5:$B$1004,$A155,'Hareketler'!$D$5:$D$1004,"Giriş"))</f>
        <v/>
      </c>
      <c r="G155" s="18">
        <f>IF($A155="","",SUMIFS('Hareketler'!$E$5:$E$1004,'Hareketler'!$B$5:$B$1004,$A155,'Hareketler'!$D$5:$D$1004,"Çıkış"))</f>
        <v/>
      </c>
      <c r="H155" s="19">
        <f>IF($A155="","",E155+F155-G155)</f>
        <v/>
      </c>
      <c r="I155" s="18">
        <f>IF($A155="","",N('Ürünler'!G155))</f>
        <v/>
      </c>
      <c r="J155" s="16">
        <f>IF($A155="","",H155*N('Ürünler'!E155))</f>
        <v/>
      </c>
      <c r="K155" s="20">
        <f>IF($A155="","",IF(H155&lt;=0,"TÜKENDİ",IF(H155&lt;=I155,"KRİTİK","YETERLİ")))</f>
        <v/>
      </c>
      <c r="L155">
        <f>IF(OR($A155="",K155="YETERLİ"),"",COUNTIF($K$5:K155,"TÜKENDİ")+COUNTIF($K$5:K155,"KRİTİK"))</f>
        <v/>
      </c>
      <c r="M155">
        <f>IF($A155="","",SUMIFS('Hareketler'!$G$5:$G$1004,'Hareketler'!$B$5:$B$1004,$A155,'Hareketler'!$D$5:$D$1004,"Çıkış"))</f>
        <v/>
      </c>
      <c r="N155">
        <f>IF($A155="","",M155+ROW()/10000000)</f>
        <v/>
      </c>
    </row>
    <row r="156">
      <c r="A156" s="14">
        <f>IF('Ürünler'!A156="","",'Ürünler'!A156)</f>
        <v/>
      </c>
      <c r="B156" s="14">
        <f>IF($A156="","",'Ürünler'!B156)</f>
        <v/>
      </c>
      <c r="C156" s="14">
        <f>IF($A156="","",'Ürünler'!C156)</f>
        <v/>
      </c>
      <c r="D156" s="17">
        <f>IF($A156="","",'Ürünler'!D156)</f>
        <v/>
      </c>
      <c r="E156" s="18">
        <f>IF($A156="","",N('Ürünler'!H156))</f>
        <v/>
      </c>
      <c r="F156" s="18">
        <f>IF($A156="","",SUMIFS('Hareketler'!$E$5:$E$1004,'Hareketler'!$B$5:$B$1004,$A156,'Hareketler'!$D$5:$D$1004,"Giriş"))</f>
        <v/>
      </c>
      <c r="G156" s="18">
        <f>IF($A156="","",SUMIFS('Hareketler'!$E$5:$E$1004,'Hareketler'!$B$5:$B$1004,$A156,'Hareketler'!$D$5:$D$1004,"Çıkış"))</f>
        <v/>
      </c>
      <c r="H156" s="19">
        <f>IF($A156="","",E156+F156-G156)</f>
        <v/>
      </c>
      <c r="I156" s="18">
        <f>IF($A156="","",N('Ürünler'!G156))</f>
        <v/>
      </c>
      <c r="J156" s="16">
        <f>IF($A156="","",H156*N('Ürünler'!E156))</f>
        <v/>
      </c>
      <c r="K156" s="20">
        <f>IF($A156="","",IF(H156&lt;=0,"TÜKENDİ",IF(H156&lt;=I156,"KRİTİK","YETERLİ")))</f>
        <v/>
      </c>
      <c r="L156">
        <f>IF(OR($A156="",K156="YETERLİ"),"",COUNTIF($K$5:K156,"TÜKENDİ")+COUNTIF($K$5:K156,"KRİTİK"))</f>
        <v/>
      </c>
      <c r="M156">
        <f>IF($A156="","",SUMIFS('Hareketler'!$G$5:$G$1004,'Hareketler'!$B$5:$B$1004,$A156,'Hareketler'!$D$5:$D$1004,"Çıkış"))</f>
        <v/>
      </c>
      <c r="N156">
        <f>IF($A156="","",M156+ROW()/10000000)</f>
        <v/>
      </c>
    </row>
    <row r="157">
      <c r="A157" s="14">
        <f>IF('Ürünler'!A157="","",'Ürünler'!A157)</f>
        <v/>
      </c>
      <c r="B157" s="14">
        <f>IF($A157="","",'Ürünler'!B157)</f>
        <v/>
      </c>
      <c r="C157" s="14">
        <f>IF($A157="","",'Ürünler'!C157)</f>
        <v/>
      </c>
      <c r="D157" s="17">
        <f>IF($A157="","",'Ürünler'!D157)</f>
        <v/>
      </c>
      <c r="E157" s="18">
        <f>IF($A157="","",N('Ürünler'!H157))</f>
        <v/>
      </c>
      <c r="F157" s="18">
        <f>IF($A157="","",SUMIFS('Hareketler'!$E$5:$E$1004,'Hareketler'!$B$5:$B$1004,$A157,'Hareketler'!$D$5:$D$1004,"Giriş"))</f>
        <v/>
      </c>
      <c r="G157" s="18">
        <f>IF($A157="","",SUMIFS('Hareketler'!$E$5:$E$1004,'Hareketler'!$B$5:$B$1004,$A157,'Hareketler'!$D$5:$D$1004,"Çıkış"))</f>
        <v/>
      </c>
      <c r="H157" s="19">
        <f>IF($A157="","",E157+F157-G157)</f>
        <v/>
      </c>
      <c r="I157" s="18">
        <f>IF($A157="","",N('Ürünler'!G157))</f>
        <v/>
      </c>
      <c r="J157" s="16">
        <f>IF($A157="","",H157*N('Ürünler'!E157))</f>
        <v/>
      </c>
      <c r="K157" s="20">
        <f>IF($A157="","",IF(H157&lt;=0,"TÜKENDİ",IF(H157&lt;=I157,"KRİTİK","YETERLİ")))</f>
        <v/>
      </c>
      <c r="L157">
        <f>IF(OR($A157="",K157="YETERLİ"),"",COUNTIF($K$5:K157,"TÜKENDİ")+COUNTIF($K$5:K157,"KRİTİK"))</f>
        <v/>
      </c>
      <c r="M157">
        <f>IF($A157="","",SUMIFS('Hareketler'!$G$5:$G$1004,'Hareketler'!$B$5:$B$1004,$A157,'Hareketler'!$D$5:$D$1004,"Çıkış"))</f>
        <v/>
      </c>
      <c r="N157">
        <f>IF($A157="","",M157+ROW()/10000000)</f>
        <v/>
      </c>
    </row>
    <row r="158">
      <c r="A158" s="14">
        <f>IF('Ürünler'!A158="","",'Ürünler'!A158)</f>
        <v/>
      </c>
      <c r="B158" s="14">
        <f>IF($A158="","",'Ürünler'!B158)</f>
        <v/>
      </c>
      <c r="C158" s="14">
        <f>IF($A158="","",'Ürünler'!C158)</f>
        <v/>
      </c>
      <c r="D158" s="17">
        <f>IF($A158="","",'Ürünler'!D158)</f>
        <v/>
      </c>
      <c r="E158" s="18">
        <f>IF($A158="","",N('Ürünler'!H158))</f>
        <v/>
      </c>
      <c r="F158" s="18">
        <f>IF($A158="","",SUMIFS('Hareketler'!$E$5:$E$1004,'Hareketler'!$B$5:$B$1004,$A158,'Hareketler'!$D$5:$D$1004,"Giriş"))</f>
        <v/>
      </c>
      <c r="G158" s="18">
        <f>IF($A158="","",SUMIFS('Hareketler'!$E$5:$E$1004,'Hareketler'!$B$5:$B$1004,$A158,'Hareketler'!$D$5:$D$1004,"Çıkış"))</f>
        <v/>
      </c>
      <c r="H158" s="19">
        <f>IF($A158="","",E158+F158-G158)</f>
        <v/>
      </c>
      <c r="I158" s="18">
        <f>IF($A158="","",N('Ürünler'!G158))</f>
        <v/>
      </c>
      <c r="J158" s="16">
        <f>IF($A158="","",H158*N('Ürünler'!E158))</f>
        <v/>
      </c>
      <c r="K158" s="20">
        <f>IF($A158="","",IF(H158&lt;=0,"TÜKENDİ",IF(H158&lt;=I158,"KRİTİK","YETERLİ")))</f>
        <v/>
      </c>
      <c r="L158">
        <f>IF(OR($A158="",K158="YETERLİ"),"",COUNTIF($K$5:K158,"TÜKENDİ")+COUNTIF($K$5:K158,"KRİTİK"))</f>
        <v/>
      </c>
      <c r="M158">
        <f>IF($A158="","",SUMIFS('Hareketler'!$G$5:$G$1004,'Hareketler'!$B$5:$B$1004,$A158,'Hareketler'!$D$5:$D$1004,"Çıkış"))</f>
        <v/>
      </c>
      <c r="N158">
        <f>IF($A158="","",M158+ROW()/10000000)</f>
        <v/>
      </c>
    </row>
    <row r="159">
      <c r="A159" s="14">
        <f>IF('Ürünler'!A159="","",'Ürünler'!A159)</f>
        <v/>
      </c>
      <c r="B159" s="14">
        <f>IF($A159="","",'Ürünler'!B159)</f>
        <v/>
      </c>
      <c r="C159" s="14">
        <f>IF($A159="","",'Ürünler'!C159)</f>
        <v/>
      </c>
      <c r="D159" s="17">
        <f>IF($A159="","",'Ürünler'!D159)</f>
        <v/>
      </c>
      <c r="E159" s="18">
        <f>IF($A159="","",N('Ürünler'!H159))</f>
        <v/>
      </c>
      <c r="F159" s="18">
        <f>IF($A159="","",SUMIFS('Hareketler'!$E$5:$E$1004,'Hareketler'!$B$5:$B$1004,$A159,'Hareketler'!$D$5:$D$1004,"Giriş"))</f>
        <v/>
      </c>
      <c r="G159" s="18">
        <f>IF($A159="","",SUMIFS('Hareketler'!$E$5:$E$1004,'Hareketler'!$B$5:$B$1004,$A159,'Hareketler'!$D$5:$D$1004,"Çıkış"))</f>
        <v/>
      </c>
      <c r="H159" s="19">
        <f>IF($A159="","",E159+F159-G159)</f>
        <v/>
      </c>
      <c r="I159" s="18">
        <f>IF($A159="","",N('Ürünler'!G159))</f>
        <v/>
      </c>
      <c r="J159" s="16">
        <f>IF($A159="","",H159*N('Ürünler'!E159))</f>
        <v/>
      </c>
      <c r="K159" s="20">
        <f>IF($A159="","",IF(H159&lt;=0,"TÜKENDİ",IF(H159&lt;=I159,"KRİTİK","YETERLİ")))</f>
        <v/>
      </c>
      <c r="L159">
        <f>IF(OR($A159="",K159="YETERLİ"),"",COUNTIF($K$5:K159,"TÜKENDİ")+COUNTIF($K$5:K159,"KRİTİK"))</f>
        <v/>
      </c>
      <c r="M159">
        <f>IF($A159="","",SUMIFS('Hareketler'!$G$5:$G$1004,'Hareketler'!$B$5:$B$1004,$A159,'Hareketler'!$D$5:$D$1004,"Çıkış"))</f>
        <v/>
      </c>
      <c r="N159">
        <f>IF($A159="","",M159+ROW()/10000000)</f>
        <v/>
      </c>
    </row>
    <row r="160">
      <c r="A160" s="14">
        <f>IF('Ürünler'!A160="","",'Ürünler'!A160)</f>
        <v/>
      </c>
      <c r="B160" s="14">
        <f>IF($A160="","",'Ürünler'!B160)</f>
        <v/>
      </c>
      <c r="C160" s="14">
        <f>IF($A160="","",'Ürünler'!C160)</f>
        <v/>
      </c>
      <c r="D160" s="17">
        <f>IF($A160="","",'Ürünler'!D160)</f>
        <v/>
      </c>
      <c r="E160" s="18">
        <f>IF($A160="","",N('Ürünler'!H160))</f>
        <v/>
      </c>
      <c r="F160" s="18">
        <f>IF($A160="","",SUMIFS('Hareketler'!$E$5:$E$1004,'Hareketler'!$B$5:$B$1004,$A160,'Hareketler'!$D$5:$D$1004,"Giriş"))</f>
        <v/>
      </c>
      <c r="G160" s="18">
        <f>IF($A160="","",SUMIFS('Hareketler'!$E$5:$E$1004,'Hareketler'!$B$5:$B$1004,$A160,'Hareketler'!$D$5:$D$1004,"Çıkış"))</f>
        <v/>
      </c>
      <c r="H160" s="19">
        <f>IF($A160="","",E160+F160-G160)</f>
        <v/>
      </c>
      <c r="I160" s="18">
        <f>IF($A160="","",N('Ürünler'!G160))</f>
        <v/>
      </c>
      <c r="J160" s="16">
        <f>IF($A160="","",H160*N('Ürünler'!E160))</f>
        <v/>
      </c>
      <c r="K160" s="20">
        <f>IF($A160="","",IF(H160&lt;=0,"TÜKENDİ",IF(H160&lt;=I160,"KRİTİK","YETERLİ")))</f>
        <v/>
      </c>
      <c r="L160">
        <f>IF(OR($A160="",K160="YETERLİ"),"",COUNTIF($K$5:K160,"TÜKENDİ")+COUNTIF($K$5:K160,"KRİTİK"))</f>
        <v/>
      </c>
      <c r="M160">
        <f>IF($A160="","",SUMIFS('Hareketler'!$G$5:$G$1004,'Hareketler'!$B$5:$B$1004,$A160,'Hareketler'!$D$5:$D$1004,"Çıkış"))</f>
        <v/>
      </c>
      <c r="N160">
        <f>IF($A160="","",M160+ROW()/10000000)</f>
        <v/>
      </c>
    </row>
    <row r="161">
      <c r="A161" s="14">
        <f>IF('Ürünler'!A161="","",'Ürünler'!A161)</f>
        <v/>
      </c>
      <c r="B161" s="14">
        <f>IF($A161="","",'Ürünler'!B161)</f>
        <v/>
      </c>
      <c r="C161" s="14">
        <f>IF($A161="","",'Ürünler'!C161)</f>
        <v/>
      </c>
      <c r="D161" s="17">
        <f>IF($A161="","",'Ürünler'!D161)</f>
        <v/>
      </c>
      <c r="E161" s="18">
        <f>IF($A161="","",N('Ürünler'!H161))</f>
        <v/>
      </c>
      <c r="F161" s="18">
        <f>IF($A161="","",SUMIFS('Hareketler'!$E$5:$E$1004,'Hareketler'!$B$5:$B$1004,$A161,'Hareketler'!$D$5:$D$1004,"Giriş"))</f>
        <v/>
      </c>
      <c r="G161" s="18">
        <f>IF($A161="","",SUMIFS('Hareketler'!$E$5:$E$1004,'Hareketler'!$B$5:$B$1004,$A161,'Hareketler'!$D$5:$D$1004,"Çıkış"))</f>
        <v/>
      </c>
      <c r="H161" s="19">
        <f>IF($A161="","",E161+F161-G161)</f>
        <v/>
      </c>
      <c r="I161" s="18">
        <f>IF($A161="","",N('Ürünler'!G161))</f>
        <v/>
      </c>
      <c r="J161" s="16">
        <f>IF($A161="","",H161*N('Ürünler'!E161))</f>
        <v/>
      </c>
      <c r="K161" s="20">
        <f>IF($A161="","",IF(H161&lt;=0,"TÜKENDİ",IF(H161&lt;=I161,"KRİTİK","YETERLİ")))</f>
        <v/>
      </c>
      <c r="L161">
        <f>IF(OR($A161="",K161="YETERLİ"),"",COUNTIF($K$5:K161,"TÜKENDİ")+COUNTIF($K$5:K161,"KRİTİK"))</f>
        <v/>
      </c>
      <c r="M161">
        <f>IF($A161="","",SUMIFS('Hareketler'!$G$5:$G$1004,'Hareketler'!$B$5:$B$1004,$A161,'Hareketler'!$D$5:$D$1004,"Çıkış"))</f>
        <v/>
      </c>
      <c r="N161">
        <f>IF($A161="","",M161+ROW()/10000000)</f>
        <v/>
      </c>
    </row>
    <row r="162">
      <c r="A162" s="14">
        <f>IF('Ürünler'!A162="","",'Ürünler'!A162)</f>
        <v/>
      </c>
      <c r="B162" s="14">
        <f>IF($A162="","",'Ürünler'!B162)</f>
        <v/>
      </c>
      <c r="C162" s="14">
        <f>IF($A162="","",'Ürünler'!C162)</f>
        <v/>
      </c>
      <c r="D162" s="17">
        <f>IF($A162="","",'Ürünler'!D162)</f>
        <v/>
      </c>
      <c r="E162" s="18">
        <f>IF($A162="","",N('Ürünler'!H162))</f>
        <v/>
      </c>
      <c r="F162" s="18">
        <f>IF($A162="","",SUMIFS('Hareketler'!$E$5:$E$1004,'Hareketler'!$B$5:$B$1004,$A162,'Hareketler'!$D$5:$D$1004,"Giriş"))</f>
        <v/>
      </c>
      <c r="G162" s="18">
        <f>IF($A162="","",SUMIFS('Hareketler'!$E$5:$E$1004,'Hareketler'!$B$5:$B$1004,$A162,'Hareketler'!$D$5:$D$1004,"Çıkış"))</f>
        <v/>
      </c>
      <c r="H162" s="19">
        <f>IF($A162="","",E162+F162-G162)</f>
        <v/>
      </c>
      <c r="I162" s="18">
        <f>IF($A162="","",N('Ürünler'!G162))</f>
        <v/>
      </c>
      <c r="J162" s="16">
        <f>IF($A162="","",H162*N('Ürünler'!E162))</f>
        <v/>
      </c>
      <c r="K162" s="20">
        <f>IF($A162="","",IF(H162&lt;=0,"TÜKENDİ",IF(H162&lt;=I162,"KRİTİK","YETERLİ")))</f>
        <v/>
      </c>
      <c r="L162">
        <f>IF(OR($A162="",K162="YETERLİ"),"",COUNTIF($K$5:K162,"TÜKENDİ")+COUNTIF($K$5:K162,"KRİTİK"))</f>
        <v/>
      </c>
      <c r="M162">
        <f>IF($A162="","",SUMIFS('Hareketler'!$G$5:$G$1004,'Hareketler'!$B$5:$B$1004,$A162,'Hareketler'!$D$5:$D$1004,"Çıkış"))</f>
        <v/>
      </c>
      <c r="N162">
        <f>IF($A162="","",M162+ROW()/10000000)</f>
        <v/>
      </c>
    </row>
    <row r="163">
      <c r="A163" s="14">
        <f>IF('Ürünler'!A163="","",'Ürünler'!A163)</f>
        <v/>
      </c>
      <c r="B163" s="14">
        <f>IF($A163="","",'Ürünler'!B163)</f>
        <v/>
      </c>
      <c r="C163" s="14">
        <f>IF($A163="","",'Ürünler'!C163)</f>
        <v/>
      </c>
      <c r="D163" s="17">
        <f>IF($A163="","",'Ürünler'!D163)</f>
        <v/>
      </c>
      <c r="E163" s="18">
        <f>IF($A163="","",N('Ürünler'!H163))</f>
        <v/>
      </c>
      <c r="F163" s="18">
        <f>IF($A163="","",SUMIFS('Hareketler'!$E$5:$E$1004,'Hareketler'!$B$5:$B$1004,$A163,'Hareketler'!$D$5:$D$1004,"Giriş"))</f>
        <v/>
      </c>
      <c r="G163" s="18">
        <f>IF($A163="","",SUMIFS('Hareketler'!$E$5:$E$1004,'Hareketler'!$B$5:$B$1004,$A163,'Hareketler'!$D$5:$D$1004,"Çıkış"))</f>
        <v/>
      </c>
      <c r="H163" s="19">
        <f>IF($A163="","",E163+F163-G163)</f>
        <v/>
      </c>
      <c r="I163" s="18">
        <f>IF($A163="","",N('Ürünler'!G163))</f>
        <v/>
      </c>
      <c r="J163" s="16">
        <f>IF($A163="","",H163*N('Ürünler'!E163))</f>
        <v/>
      </c>
      <c r="K163" s="20">
        <f>IF($A163="","",IF(H163&lt;=0,"TÜKENDİ",IF(H163&lt;=I163,"KRİTİK","YETERLİ")))</f>
        <v/>
      </c>
      <c r="L163">
        <f>IF(OR($A163="",K163="YETERLİ"),"",COUNTIF($K$5:K163,"TÜKENDİ")+COUNTIF($K$5:K163,"KRİTİK"))</f>
        <v/>
      </c>
      <c r="M163">
        <f>IF($A163="","",SUMIFS('Hareketler'!$G$5:$G$1004,'Hareketler'!$B$5:$B$1004,$A163,'Hareketler'!$D$5:$D$1004,"Çıkış"))</f>
        <v/>
      </c>
      <c r="N163">
        <f>IF($A163="","",M163+ROW()/10000000)</f>
        <v/>
      </c>
    </row>
    <row r="164">
      <c r="A164" s="14">
        <f>IF('Ürünler'!A164="","",'Ürünler'!A164)</f>
        <v/>
      </c>
      <c r="B164" s="14">
        <f>IF($A164="","",'Ürünler'!B164)</f>
        <v/>
      </c>
      <c r="C164" s="14">
        <f>IF($A164="","",'Ürünler'!C164)</f>
        <v/>
      </c>
      <c r="D164" s="17">
        <f>IF($A164="","",'Ürünler'!D164)</f>
        <v/>
      </c>
      <c r="E164" s="18">
        <f>IF($A164="","",N('Ürünler'!H164))</f>
        <v/>
      </c>
      <c r="F164" s="18">
        <f>IF($A164="","",SUMIFS('Hareketler'!$E$5:$E$1004,'Hareketler'!$B$5:$B$1004,$A164,'Hareketler'!$D$5:$D$1004,"Giriş"))</f>
        <v/>
      </c>
      <c r="G164" s="18">
        <f>IF($A164="","",SUMIFS('Hareketler'!$E$5:$E$1004,'Hareketler'!$B$5:$B$1004,$A164,'Hareketler'!$D$5:$D$1004,"Çıkış"))</f>
        <v/>
      </c>
      <c r="H164" s="19">
        <f>IF($A164="","",E164+F164-G164)</f>
        <v/>
      </c>
      <c r="I164" s="18">
        <f>IF($A164="","",N('Ürünler'!G164))</f>
        <v/>
      </c>
      <c r="J164" s="16">
        <f>IF($A164="","",H164*N('Ürünler'!E164))</f>
        <v/>
      </c>
      <c r="K164" s="20">
        <f>IF($A164="","",IF(H164&lt;=0,"TÜKENDİ",IF(H164&lt;=I164,"KRİTİK","YETERLİ")))</f>
        <v/>
      </c>
      <c r="L164">
        <f>IF(OR($A164="",K164="YETERLİ"),"",COUNTIF($K$5:K164,"TÜKENDİ")+COUNTIF($K$5:K164,"KRİTİK"))</f>
        <v/>
      </c>
      <c r="M164">
        <f>IF($A164="","",SUMIFS('Hareketler'!$G$5:$G$1004,'Hareketler'!$B$5:$B$1004,$A164,'Hareketler'!$D$5:$D$1004,"Çıkış"))</f>
        <v/>
      </c>
      <c r="N164">
        <f>IF($A164="","",M164+ROW()/10000000)</f>
        <v/>
      </c>
    </row>
    <row r="165">
      <c r="A165" s="14">
        <f>IF('Ürünler'!A165="","",'Ürünler'!A165)</f>
        <v/>
      </c>
      <c r="B165" s="14">
        <f>IF($A165="","",'Ürünler'!B165)</f>
        <v/>
      </c>
      <c r="C165" s="14">
        <f>IF($A165="","",'Ürünler'!C165)</f>
        <v/>
      </c>
      <c r="D165" s="17">
        <f>IF($A165="","",'Ürünler'!D165)</f>
        <v/>
      </c>
      <c r="E165" s="18">
        <f>IF($A165="","",N('Ürünler'!H165))</f>
        <v/>
      </c>
      <c r="F165" s="18">
        <f>IF($A165="","",SUMIFS('Hareketler'!$E$5:$E$1004,'Hareketler'!$B$5:$B$1004,$A165,'Hareketler'!$D$5:$D$1004,"Giriş"))</f>
        <v/>
      </c>
      <c r="G165" s="18">
        <f>IF($A165="","",SUMIFS('Hareketler'!$E$5:$E$1004,'Hareketler'!$B$5:$B$1004,$A165,'Hareketler'!$D$5:$D$1004,"Çıkış"))</f>
        <v/>
      </c>
      <c r="H165" s="19">
        <f>IF($A165="","",E165+F165-G165)</f>
        <v/>
      </c>
      <c r="I165" s="18">
        <f>IF($A165="","",N('Ürünler'!G165))</f>
        <v/>
      </c>
      <c r="J165" s="16">
        <f>IF($A165="","",H165*N('Ürünler'!E165))</f>
        <v/>
      </c>
      <c r="K165" s="20">
        <f>IF($A165="","",IF(H165&lt;=0,"TÜKENDİ",IF(H165&lt;=I165,"KRİTİK","YETERLİ")))</f>
        <v/>
      </c>
      <c r="L165">
        <f>IF(OR($A165="",K165="YETERLİ"),"",COUNTIF($K$5:K165,"TÜKENDİ")+COUNTIF($K$5:K165,"KRİTİK"))</f>
        <v/>
      </c>
      <c r="M165">
        <f>IF($A165="","",SUMIFS('Hareketler'!$G$5:$G$1004,'Hareketler'!$B$5:$B$1004,$A165,'Hareketler'!$D$5:$D$1004,"Çıkış"))</f>
        <v/>
      </c>
      <c r="N165">
        <f>IF($A165="","",M165+ROW()/10000000)</f>
        <v/>
      </c>
    </row>
    <row r="166">
      <c r="A166" s="14">
        <f>IF('Ürünler'!A166="","",'Ürünler'!A166)</f>
        <v/>
      </c>
      <c r="B166" s="14">
        <f>IF($A166="","",'Ürünler'!B166)</f>
        <v/>
      </c>
      <c r="C166" s="14">
        <f>IF($A166="","",'Ürünler'!C166)</f>
        <v/>
      </c>
      <c r="D166" s="17">
        <f>IF($A166="","",'Ürünler'!D166)</f>
        <v/>
      </c>
      <c r="E166" s="18">
        <f>IF($A166="","",N('Ürünler'!H166))</f>
        <v/>
      </c>
      <c r="F166" s="18">
        <f>IF($A166="","",SUMIFS('Hareketler'!$E$5:$E$1004,'Hareketler'!$B$5:$B$1004,$A166,'Hareketler'!$D$5:$D$1004,"Giriş"))</f>
        <v/>
      </c>
      <c r="G166" s="18">
        <f>IF($A166="","",SUMIFS('Hareketler'!$E$5:$E$1004,'Hareketler'!$B$5:$B$1004,$A166,'Hareketler'!$D$5:$D$1004,"Çıkış"))</f>
        <v/>
      </c>
      <c r="H166" s="19">
        <f>IF($A166="","",E166+F166-G166)</f>
        <v/>
      </c>
      <c r="I166" s="18">
        <f>IF($A166="","",N('Ürünler'!G166))</f>
        <v/>
      </c>
      <c r="J166" s="16">
        <f>IF($A166="","",H166*N('Ürünler'!E166))</f>
        <v/>
      </c>
      <c r="K166" s="20">
        <f>IF($A166="","",IF(H166&lt;=0,"TÜKENDİ",IF(H166&lt;=I166,"KRİTİK","YETERLİ")))</f>
        <v/>
      </c>
      <c r="L166">
        <f>IF(OR($A166="",K166="YETERLİ"),"",COUNTIF($K$5:K166,"TÜKENDİ")+COUNTIF($K$5:K166,"KRİTİK"))</f>
        <v/>
      </c>
      <c r="M166">
        <f>IF($A166="","",SUMIFS('Hareketler'!$G$5:$G$1004,'Hareketler'!$B$5:$B$1004,$A166,'Hareketler'!$D$5:$D$1004,"Çıkış"))</f>
        <v/>
      </c>
      <c r="N166">
        <f>IF($A166="","",M166+ROW()/10000000)</f>
        <v/>
      </c>
    </row>
    <row r="167">
      <c r="A167" s="14">
        <f>IF('Ürünler'!A167="","",'Ürünler'!A167)</f>
        <v/>
      </c>
      <c r="B167" s="14">
        <f>IF($A167="","",'Ürünler'!B167)</f>
        <v/>
      </c>
      <c r="C167" s="14">
        <f>IF($A167="","",'Ürünler'!C167)</f>
        <v/>
      </c>
      <c r="D167" s="17">
        <f>IF($A167="","",'Ürünler'!D167)</f>
        <v/>
      </c>
      <c r="E167" s="18">
        <f>IF($A167="","",N('Ürünler'!H167))</f>
        <v/>
      </c>
      <c r="F167" s="18">
        <f>IF($A167="","",SUMIFS('Hareketler'!$E$5:$E$1004,'Hareketler'!$B$5:$B$1004,$A167,'Hareketler'!$D$5:$D$1004,"Giriş"))</f>
        <v/>
      </c>
      <c r="G167" s="18">
        <f>IF($A167="","",SUMIFS('Hareketler'!$E$5:$E$1004,'Hareketler'!$B$5:$B$1004,$A167,'Hareketler'!$D$5:$D$1004,"Çıkış"))</f>
        <v/>
      </c>
      <c r="H167" s="19">
        <f>IF($A167="","",E167+F167-G167)</f>
        <v/>
      </c>
      <c r="I167" s="18">
        <f>IF($A167="","",N('Ürünler'!G167))</f>
        <v/>
      </c>
      <c r="J167" s="16">
        <f>IF($A167="","",H167*N('Ürünler'!E167))</f>
        <v/>
      </c>
      <c r="K167" s="20">
        <f>IF($A167="","",IF(H167&lt;=0,"TÜKENDİ",IF(H167&lt;=I167,"KRİTİK","YETERLİ")))</f>
        <v/>
      </c>
      <c r="L167">
        <f>IF(OR($A167="",K167="YETERLİ"),"",COUNTIF($K$5:K167,"TÜKENDİ")+COUNTIF($K$5:K167,"KRİTİK"))</f>
        <v/>
      </c>
      <c r="M167">
        <f>IF($A167="","",SUMIFS('Hareketler'!$G$5:$G$1004,'Hareketler'!$B$5:$B$1004,$A167,'Hareketler'!$D$5:$D$1004,"Çıkış"))</f>
        <v/>
      </c>
      <c r="N167">
        <f>IF($A167="","",M167+ROW()/10000000)</f>
        <v/>
      </c>
    </row>
    <row r="168">
      <c r="A168" s="14">
        <f>IF('Ürünler'!A168="","",'Ürünler'!A168)</f>
        <v/>
      </c>
      <c r="B168" s="14">
        <f>IF($A168="","",'Ürünler'!B168)</f>
        <v/>
      </c>
      <c r="C168" s="14">
        <f>IF($A168="","",'Ürünler'!C168)</f>
        <v/>
      </c>
      <c r="D168" s="17">
        <f>IF($A168="","",'Ürünler'!D168)</f>
        <v/>
      </c>
      <c r="E168" s="18">
        <f>IF($A168="","",N('Ürünler'!H168))</f>
        <v/>
      </c>
      <c r="F168" s="18">
        <f>IF($A168="","",SUMIFS('Hareketler'!$E$5:$E$1004,'Hareketler'!$B$5:$B$1004,$A168,'Hareketler'!$D$5:$D$1004,"Giriş"))</f>
        <v/>
      </c>
      <c r="G168" s="18">
        <f>IF($A168="","",SUMIFS('Hareketler'!$E$5:$E$1004,'Hareketler'!$B$5:$B$1004,$A168,'Hareketler'!$D$5:$D$1004,"Çıkış"))</f>
        <v/>
      </c>
      <c r="H168" s="19">
        <f>IF($A168="","",E168+F168-G168)</f>
        <v/>
      </c>
      <c r="I168" s="18">
        <f>IF($A168="","",N('Ürünler'!G168))</f>
        <v/>
      </c>
      <c r="J168" s="16">
        <f>IF($A168="","",H168*N('Ürünler'!E168))</f>
        <v/>
      </c>
      <c r="K168" s="20">
        <f>IF($A168="","",IF(H168&lt;=0,"TÜKENDİ",IF(H168&lt;=I168,"KRİTİK","YETERLİ")))</f>
        <v/>
      </c>
      <c r="L168">
        <f>IF(OR($A168="",K168="YETERLİ"),"",COUNTIF($K$5:K168,"TÜKENDİ")+COUNTIF($K$5:K168,"KRİTİK"))</f>
        <v/>
      </c>
      <c r="M168">
        <f>IF($A168="","",SUMIFS('Hareketler'!$G$5:$G$1004,'Hareketler'!$B$5:$B$1004,$A168,'Hareketler'!$D$5:$D$1004,"Çıkış"))</f>
        <v/>
      </c>
      <c r="N168">
        <f>IF($A168="","",M168+ROW()/10000000)</f>
        <v/>
      </c>
    </row>
    <row r="169">
      <c r="A169" s="14">
        <f>IF('Ürünler'!A169="","",'Ürünler'!A169)</f>
        <v/>
      </c>
      <c r="B169" s="14">
        <f>IF($A169="","",'Ürünler'!B169)</f>
        <v/>
      </c>
      <c r="C169" s="14">
        <f>IF($A169="","",'Ürünler'!C169)</f>
        <v/>
      </c>
      <c r="D169" s="17">
        <f>IF($A169="","",'Ürünler'!D169)</f>
        <v/>
      </c>
      <c r="E169" s="18">
        <f>IF($A169="","",N('Ürünler'!H169))</f>
        <v/>
      </c>
      <c r="F169" s="18">
        <f>IF($A169="","",SUMIFS('Hareketler'!$E$5:$E$1004,'Hareketler'!$B$5:$B$1004,$A169,'Hareketler'!$D$5:$D$1004,"Giriş"))</f>
        <v/>
      </c>
      <c r="G169" s="18">
        <f>IF($A169="","",SUMIFS('Hareketler'!$E$5:$E$1004,'Hareketler'!$B$5:$B$1004,$A169,'Hareketler'!$D$5:$D$1004,"Çıkış"))</f>
        <v/>
      </c>
      <c r="H169" s="19">
        <f>IF($A169="","",E169+F169-G169)</f>
        <v/>
      </c>
      <c r="I169" s="18">
        <f>IF($A169="","",N('Ürünler'!G169))</f>
        <v/>
      </c>
      <c r="J169" s="16">
        <f>IF($A169="","",H169*N('Ürünler'!E169))</f>
        <v/>
      </c>
      <c r="K169" s="20">
        <f>IF($A169="","",IF(H169&lt;=0,"TÜKENDİ",IF(H169&lt;=I169,"KRİTİK","YETERLİ")))</f>
        <v/>
      </c>
      <c r="L169">
        <f>IF(OR($A169="",K169="YETERLİ"),"",COUNTIF($K$5:K169,"TÜKENDİ")+COUNTIF($K$5:K169,"KRİTİK"))</f>
        <v/>
      </c>
      <c r="M169">
        <f>IF($A169="","",SUMIFS('Hareketler'!$G$5:$G$1004,'Hareketler'!$B$5:$B$1004,$A169,'Hareketler'!$D$5:$D$1004,"Çıkış"))</f>
        <v/>
      </c>
      <c r="N169">
        <f>IF($A169="","",M169+ROW()/10000000)</f>
        <v/>
      </c>
    </row>
    <row r="170">
      <c r="A170" s="14">
        <f>IF('Ürünler'!A170="","",'Ürünler'!A170)</f>
        <v/>
      </c>
      <c r="B170" s="14">
        <f>IF($A170="","",'Ürünler'!B170)</f>
        <v/>
      </c>
      <c r="C170" s="14">
        <f>IF($A170="","",'Ürünler'!C170)</f>
        <v/>
      </c>
      <c r="D170" s="17">
        <f>IF($A170="","",'Ürünler'!D170)</f>
        <v/>
      </c>
      <c r="E170" s="18">
        <f>IF($A170="","",N('Ürünler'!H170))</f>
        <v/>
      </c>
      <c r="F170" s="18">
        <f>IF($A170="","",SUMIFS('Hareketler'!$E$5:$E$1004,'Hareketler'!$B$5:$B$1004,$A170,'Hareketler'!$D$5:$D$1004,"Giriş"))</f>
        <v/>
      </c>
      <c r="G170" s="18">
        <f>IF($A170="","",SUMIFS('Hareketler'!$E$5:$E$1004,'Hareketler'!$B$5:$B$1004,$A170,'Hareketler'!$D$5:$D$1004,"Çıkış"))</f>
        <v/>
      </c>
      <c r="H170" s="19">
        <f>IF($A170="","",E170+F170-G170)</f>
        <v/>
      </c>
      <c r="I170" s="18">
        <f>IF($A170="","",N('Ürünler'!G170))</f>
        <v/>
      </c>
      <c r="J170" s="16">
        <f>IF($A170="","",H170*N('Ürünler'!E170))</f>
        <v/>
      </c>
      <c r="K170" s="20">
        <f>IF($A170="","",IF(H170&lt;=0,"TÜKENDİ",IF(H170&lt;=I170,"KRİTİK","YETERLİ")))</f>
        <v/>
      </c>
      <c r="L170">
        <f>IF(OR($A170="",K170="YETERLİ"),"",COUNTIF($K$5:K170,"TÜKENDİ")+COUNTIF($K$5:K170,"KRİTİK"))</f>
        <v/>
      </c>
      <c r="M170">
        <f>IF($A170="","",SUMIFS('Hareketler'!$G$5:$G$1004,'Hareketler'!$B$5:$B$1004,$A170,'Hareketler'!$D$5:$D$1004,"Çıkış"))</f>
        <v/>
      </c>
      <c r="N170">
        <f>IF($A170="","",M170+ROW()/10000000)</f>
        <v/>
      </c>
    </row>
    <row r="171">
      <c r="A171" s="14">
        <f>IF('Ürünler'!A171="","",'Ürünler'!A171)</f>
        <v/>
      </c>
      <c r="B171" s="14">
        <f>IF($A171="","",'Ürünler'!B171)</f>
        <v/>
      </c>
      <c r="C171" s="14">
        <f>IF($A171="","",'Ürünler'!C171)</f>
        <v/>
      </c>
      <c r="D171" s="17">
        <f>IF($A171="","",'Ürünler'!D171)</f>
        <v/>
      </c>
      <c r="E171" s="18">
        <f>IF($A171="","",N('Ürünler'!H171))</f>
        <v/>
      </c>
      <c r="F171" s="18">
        <f>IF($A171="","",SUMIFS('Hareketler'!$E$5:$E$1004,'Hareketler'!$B$5:$B$1004,$A171,'Hareketler'!$D$5:$D$1004,"Giriş"))</f>
        <v/>
      </c>
      <c r="G171" s="18">
        <f>IF($A171="","",SUMIFS('Hareketler'!$E$5:$E$1004,'Hareketler'!$B$5:$B$1004,$A171,'Hareketler'!$D$5:$D$1004,"Çıkış"))</f>
        <v/>
      </c>
      <c r="H171" s="19">
        <f>IF($A171="","",E171+F171-G171)</f>
        <v/>
      </c>
      <c r="I171" s="18">
        <f>IF($A171="","",N('Ürünler'!G171))</f>
        <v/>
      </c>
      <c r="J171" s="16">
        <f>IF($A171="","",H171*N('Ürünler'!E171))</f>
        <v/>
      </c>
      <c r="K171" s="20">
        <f>IF($A171="","",IF(H171&lt;=0,"TÜKENDİ",IF(H171&lt;=I171,"KRİTİK","YETERLİ")))</f>
        <v/>
      </c>
      <c r="L171">
        <f>IF(OR($A171="",K171="YETERLİ"),"",COUNTIF($K$5:K171,"TÜKENDİ")+COUNTIF($K$5:K171,"KRİTİK"))</f>
        <v/>
      </c>
      <c r="M171">
        <f>IF($A171="","",SUMIFS('Hareketler'!$G$5:$G$1004,'Hareketler'!$B$5:$B$1004,$A171,'Hareketler'!$D$5:$D$1004,"Çıkış"))</f>
        <v/>
      </c>
      <c r="N171">
        <f>IF($A171="","",M171+ROW()/10000000)</f>
        <v/>
      </c>
    </row>
    <row r="172">
      <c r="A172" s="14">
        <f>IF('Ürünler'!A172="","",'Ürünler'!A172)</f>
        <v/>
      </c>
      <c r="B172" s="14">
        <f>IF($A172="","",'Ürünler'!B172)</f>
        <v/>
      </c>
      <c r="C172" s="14">
        <f>IF($A172="","",'Ürünler'!C172)</f>
        <v/>
      </c>
      <c r="D172" s="17">
        <f>IF($A172="","",'Ürünler'!D172)</f>
        <v/>
      </c>
      <c r="E172" s="18">
        <f>IF($A172="","",N('Ürünler'!H172))</f>
        <v/>
      </c>
      <c r="F172" s="18">
        <f>IF($A172="","",SUMIFS('Hareketler'!$E$5:$E$1004,'Hareketler'!$B$5:$B$1004,$A172,'Hareketler'!$D$5:$D$1004,"Giriş"))</f>
        <v/>
      </c>
      <c r="G172" s="18">
        <f>IF($A172="","",SUMIFS('Hareketler'!$E$5:$E$1004,'Hareketler'!$B$5:$B$1004,$A172,'Hareketler'!$D$5:$D$1004,"Çıkış"))</f>
        <v/>
      </c>
      <c r="H172" s="19">
        <f>IF($A172="","",E172+F172-G172)</f>
        <v/>
      </c>
      <c r="I172" s="18">
        <f>IF($A172="","",N('Ürünler'!G172))</f>
        <v/>
      </c>
      <c r="J172" s="16">
        <f>IF($A172="","",H172*N('Ürünler'!E172))</f>
        <v/>
      </c>
      <c r="K172" s="20">
        <f>IF($A172="","",IF(H172&lt;=0,"TÜKENDİ",IF(H172&lt;=I172,"KRİTİK","YETERLİ")))</f>
        <v/>
      </c>
      <c r="L172">
        <f>IF(OR($A172="",K172="YETERLİ"),"",COUNTIF($K$5:K172,"TÜKENDİ")+COUNTIF($K$5:K172,"KRİTİK"))</f>
        <v/>
      </c>
      <c r="M172">
        <f>IF($A172="","",SUMIFS('Hareketler'!$G$5:$G$1004,'Hareketler'!$B$5:$B$1004,$A172,'Hareketler'!$D$5:$D$1004,"Çıkış"))</f>
        <v/>
      </c>
      <c r="N172">
        <f>IF($A172="","",M172+ROW()/10000000)</f>
        <v/>
      </c>
    </row>
    <row r="173">
      <c r="A173" s="14">
        <f>IF('Ürünler'!A173="","",'Ürünler'!A173)</f>
        <v/>
      </c>
      <c r="B173" s="14">
        <f>IF($A173="","",'Ürünler'!B173)</f>
        <v/>
      </c>
      <c r="C173" s="14">
        <f>IF($A173="","",'Ürünler'!C173)</f>
        <v/>
      </c>
      <c r="D173" s="17">
        <f>IF($A173="","",'Ürünler'!D173)</f>
        <v/>
      </c>
      <c r="E173" s="18">
        <f>IF($A173="","",N('Ürünler'!H173))</f>
        <v/>
      </c>
      <c r="F173" s="18">
        <f>IF($A173="","",SUMIFS('Hareketler'!$E$5:$E$1004,'Hareketler'!$B$5:$B$1004,$A173,'Hareketler'!$D$5:$D$1004,"Giriş"))</f>
        <v/>
      </c>
      <c r="G173" s="18">
        <f>IF($A173="","",SUMIFS('Hareketler'!$E$5:$E$1004,'Hareketler'!$B$5:$B$1004,$A173,'Hareketler'!$D$5:$D$1004,"Çıkış"))</f>
        <v/>
      </c>
      <c r="H173" s="19">
        <f>IF($A173="","",E173+F173-G173)</f>
        <v/>
      </c>
      <c r="I173" s="18">
        <f>IF($A173="","",N('Ürünler'!G173))</f>
        <v/>
      </c>
      <c r="J173" s="16">
        <f>IF($A173="","",H173*N('Ürünler'!E173))</f>
        <v/>
      </c>
      <c r="K173" s="20">
        <f>IF($A173="","",IF(H173&lt;=0,"TÜKENDİ",IF(H173&lt;=I173,"KRİTİK","YETERLİ")))</f>
        <v/>
      </c>
      <c r="L173">
        <f>IF(OR($A173="",K173="YETERLİ"),"",COUNTIF($K$5:K173,"TÜKENDİ")+COUNTIF($K$5:K173,"KRİTİK"))</f>
        <v/>
      </c>
      <c r="M173">
        <f>IF($A173="","",SUMIFS('Hareketler'!$G$5:$G$1004,'Hareketler'!$B$5:$B$1004,$A173,'Hareketler'!$D$5:$D$1004,"Çıkış"))</f>
        <v/>
      </c>
      <c r="N173">
        <f>IF($A173="","",M173+ROW()/10000000)</f>
        <v/>
      </c>
    </row>
    <row r="174">
      <c r="A174" s="14">
        <f>IF('Ürünler'!A174="","",'Ürünler'!A174)</f>
        <v/>
      </c>
      <c r="B174" s="14">
        <f>IF($A174="","",'Ürünler'!B174)</f>
        <v/>
      </c>
      <c r="C174" s="14">
        <f>IF($A174="","",'Ürünler'!C174)</f>
        <v/>
      </c>
      <c r="D174" s="17">
        <f>IF($A174="","",'Ürünler'!D174)</f>
        <v/>
      </c>
      <c r="E174" s="18">
        <f>IF($A174="","",N('Ürünler'!H174))</f>
        <v/>
      </c>
      <c r="F174" s="18">
        <f>IF($A174="","",SUMIFS('Hareketler'!$E$5:$E$1004,'Hareketler'!$B$5:$B$1004,$A174,'Hareketler'!$D$5:$D$1004,"Giriş"))</f>
        <v/>
      </c>
      <c r="G174" s="18">
        <f>IF($A174="","",SUMIFS('Hareketler'!$E$5:$E$1004,'Hareketler'!$B$5:$B$1004,$A174,'Hareketler'!$D$5:$D$1004,"Çıkış"))</f>
        <v/>
      </c>
      <c r="H174" s="19">
        <f>IF($A174="","",E174+F174-G174)</f>
        <v/>
      </c>
      <c r="I174" s="18">
        <f>IF($A174="","",N('Ürünler'!G174))</f>
        <v/>
      </c>
      <c r="J174" s="16">
        <f>IF($A174="","",H174*N('Ürünler'!E174))</f>
        <v/>
      </c>
      <c r="K174" s="20">
        <f>IF($A174="","",IF(H174&lt;=0,"TÜKENDİ",IF(H174&lt;=I174,"KRİTİK","YETERLİ")))</f>
        <v/>
      </c>
      <c r="L174">
        <f>IF(OR($A174="",K174="YETERLİ"),"",COUNTIF($K$5:K174,"TÜKENDİ")+COUNTIF($K$5:K174,"KRİTİK"))</f>
        <v/>
      </c>
      <c r="M174">
        <f>IF($A174="","",SUMIFS('Hareketler'!$G$5:$G$1004,'Hareketler'!$B$5:$B$1004,$A174,'Hareketler'!$D$5:$D$1004,"Çıkış"))</f>
        <v/>
      </c>
      <c r="N174">
        <f>IF($A174="","",M174+ROW()/10000000)</f>
        <v/>
      </c>
    </row>
    <row r="175">
      <c r="A175" s="14">
        <f>IF('Ürünler'!A175="","",'Ürünler'!A175)</f>
        <v/>
      </c>
      <c r="B175" s="14">
        <f>IF($A175="","",'Ürünler'!B175)</f>
        <v/>
      </c>
      <c r="C175" s="14">
        <f>IF($A175="","",'Ürünler'!C175)</f>
        <v/>
      </c>
      <c r="D175" s="17">
        <f>IF($A175="","",'Ürünler'!D175)</f>
        <v/>
      </c>
      <c r="E175" s="18">
        <f>IF($A175="","",N('Ürünler'!H175))</f>
        <v/>
      </c>
      <c r="F175" s="18">
        <f>IF($A175="","",SUMIFS('Hareketler'!$E$5:$E$1004,'Hareketler'!$B$5:$B$1004,$A175,'Hareketler'!$D$5:$D$1004,"Giriş"))</f>
        <v/>
      </c>
      <c r="G175" s="18">
        <f>IF($A175="","",SUMIFS('Hareketler'!$E$5:$E$1004,'Hareketler'!$B$5:$B$1004,$A175,'Hareketler'!$D$5:$D$1004,"Çıkış"))</f>
        <v/>
      </c>
      <c r="H175" s="19">
        <f>IF($A175="","",E175+F175-G175)</f>
        <v/>
      </c>
      <c r="I175" s="18">
        <f>IF($A175="","",N('Ürünler'!G175))</f>
        <v/>
      </c>
      <c r="J175" s="16">
        <f>IF($A175="","",H175*N('Ürünler'!E175))</f>
        <v/>
      </c>
      <c r="K175" s="20">
        <f>IF($A175="","",IF(H175&lt;=0,"TÜKENDİ",IF(H175&lt;=I175,"KRİTİK","YETERLİ")))</f>
        <v/>
      </c>
      <c r="L175">
        <f>IF(OR($A175="",K175="YETERLİ"),"",COUNTIF($K$5:K175,"TÜKENDİ")+COUNTIF($K$5:K175,"KRİTİK"))</f>
        <v/>
      </c>
      <c r="M175">
        <f>IF($A175="","",SUMIFS('Hareketler'!$G$5:$G$1004,'Hareketler'!$B$5:$B$1004,$A175,'Hareketler'!$D$5:$D$1004,"Çıkış"))</f>
        <v/>
      </c>
      <c r="N175">
        <f>IF($A175="","",M175+ROW()/10000000)</f>
        <v/>
      </c>
    </row>
    <row r="176">
      <c r="A176" s="14">
        <f>IF('Ürünler'!A176="","",'Ürünler'!A176)</f>
        <v/>
      </c>
      <c r="B176" s="14">
        <f>IF($A176="","",'Ürünler'!B176)</f>
        <v/>
      </c>
      <c r="C176" s="14">
        <f>IF($A176="","",'Ürünler'!C176)</f>
        <v/>
      </c>
      <c r="D176" s="17">
        <f>IF($A176="","",'Ürünler'!D176)</f>
        <v/>
      </c>
      <c r="E176" s="18">
        <f>IF($A176="","",N('Ürünler'!H176))</f>
        <v/>
      </c>
      <c r="F176" s="18">
        <f>IF($A176="","",SUMIFS('Hareketler'!$E$5:$E$1004,'Hareketler'!$B$5:$B$1004,$A176,'Hareketler'!$D$5:$D$1004,"Giriş"))</f>
        <v/>
      </c>
      <c r="G176" s="18">
        <f>IF($A176="","",SUMIFS('Hareketler'!$E$5:$E$1004,'Hareketler'!$B$5:$B$1004,$A176,'Hareketler'!$D$5:$D$1004,"Çıkış"))</f>
        <v/>
      </c>
      <c r="H176" s="19">
        <f>IF($A176="","",E176+F176-G176)</f>
        <v/>
      </c>
      <c r="I176" s="18">
        <f>IF($A176="","",N('Ürünler'!G176))</f>
        <v/>
      </c>
      <c r="J176" s="16">
        <f>IF($A176="","",H176*N('Ürünler'!E176))</f>
        <v/>
      </c>
      <c r="K176" s="20">
        <f>IF($A176="","",IF(H176&lt;=0,"TÜKENDİ",IF(H176&lt;=I176,"KRİTİK","YETERLİ")))</f>
        <v/>
      </c>
      <c r="L176">
        <f>IF(OR($A176="",K176="YETERLİ"),"",COUNTIF($K$5:K176,"TÜKENDİ")+COUNTIF($K$5:K176,"KRİTİK"))</f>
        <v/>
      </c>
      <c r="M176">
        <f>IF($A176="","",SUMIFS('Hareketler'!$G$5:$G$1004,'Hareketler'!$B$5:$B$1004,$A176,'Hareketler'!$D$5:$D$1004,"Çıkış"))</f>
        <v/>
      </c>
      <c r="N176">
        <f>IF($A176="","",M176+ROW()/10000000)</f>
        <v/>
      </c>
    </row>
    <row r="177">
      <c r="A177" s="14">
        <f>IF('Ürünler'!A177="","",'Ürünler'!A177)</f>
        <v/>
      </c>
      <c r="B177" s="14">
        <f>IF($A177="","",'Ürünler'!B177)</f>
        <v/>
      </c>
      <c r="C177" s="14">
        <f>IF($A177="","",'Ürünler'!C177)</f>
        <v/>
      </c>
      <c r="D177" s="17">
        <f>IF($A177="","",'Ürünler'!D177)</f>
        <v/>
      </c>
      <c r="E177" s="18">
        <f>IF($A177="","",N('Ürünler'!H177))</f>
        <v/>
      </c>
      <c r="F177" s="18">
        <f>IF($A177="","",SUMIFS('Hareketler'!$E$5:$E$1004,'Hareketler'!$B$5:$B$1004,$A177,'Hareketler'!$D$5:$D$1004,"Giriş"))</f>
        <v/>
      </c>
      <c r="G177" s="18">
        <f>IF($A177="","",SUMIFS('Hareketler'!$E$5:$E$1004,'Hareketler'!$B$5:$B$1004,$A177,'Hareketler'!$D$5:$D$1004,"Çıkış"))</f>
        <v/>
      </c>
      <c r="H177" s="19">
        <f>IF($A177="","",E177+F177-G177)</f>
        <v/>
      </c>
      <c r="I177" s="18">
        <f>IF($A177="","",N('Ürünler'!G177))</f>
        <v/>
      </c>
      <c r="J177" s="16">
        <f>IF($A177="","",H177*N('Ürünler'!E177))</f>
        <v/>
      </c>
      <c r="K177" s="20">
        <f>IF($A177="","",IF(H177&lt;=0,"TÜKENDİ",IF(H177&lt;=I177,"KRİTİK","YETERLİ")))</f>
        <v/>
      </c>
      <c r="L177">
        <f>IF(OR($A177="",K177="YETERLİ"),"",COUNTIF($K$5:K177,"TÜKENDİ")+COUNTIF($K$5:K177,"KRİTİK"))</f>
        <v/>
      </c>
      <c r="M177">
        <f>IF($A177="","",SUMIFS('Hareketler'!$G$5:$G$1004,'Hareketler'!$B$5:$B$1004,$A177,'Hareketler'!$D$5:$D$1004,"Çıkış"))</f>
        <v/>
      </c>
      <c r="N177">
        <f>IF($A177="","",M177+ROW()/10000000)</f>
        <v/>
      </c>
    </row>
    <row r="178">
      <c r="A178" s="14">
        <f>IF('Ürünler'!A178="","",'Ürünler'!A178)</f>
        <v/>
      </c>
      <c r="B178" s="14">
        <f>IF($A178="","",'Ürünler'!B178)</f>
        <v/>
      </c>
      <c r="C178" s="14">
        <f>IF($A178="","",'Ürünler'!C178)</f>
        <v/>
      </c>
      <c r="D178" s="17">
        <f>IF($A178="","",'Ürünler'!D178)</f>
        <v/>
      </c>
      <c r="E178" s="18">
        <f>IF($A178="","",N('Ürünler'!H178))</f>
        <v/>
      </c>
      <c r="F178" s="18">
        <f>IF($A178="","",SUMIFS('Hareketler'!$E$5:$E$1004,'Hareketler'!$B$5:$B$1004,$A178,'Hareketler'!$D$5:$D$1004,"Giriş"))</f>
        <v/>
      </c>
      <c r="G178" s="18">
        <f>IF($A178="","",SUMIFS('Hareketler'!$E$5:$E$1004,'Hareketler'!$B$5:$B$1004,$A178,'Hareketler'!$D$5:$D$1004,"Çıkış"))</f>
        <v/>
      </c>
      <c r="H178" s="19">
        <f>IF($A178="","",E178+F178-G178)</f>
        <v/>
      </c>
      <c r="I178" s="18">
        <f>IF($A178="","",N('Ürünler'!G178))</f>
        <v/>
      </c>
      <c r="J178" s="16">
        <f>IF($A178="","",H178*N('Ürünler'!E178))</f>
        <v/>
      </c>
      <c r="K178" s="20">
        <f>IF($A178="","",IF(H178&lt;=0,"TÜKENDİ",IF(H178&lt;=I178,"KRİTİK","YETERLİ")))</f>
        <v/>
      </c>
      <c r="L178">
        <f>IF(OR($A178="",K178="YETERLİ"),"",COUNTIF($K$5:K178,"TÜKENDİ")+COUNTIF($K$5:K178,"KRİTİK"))</f>
        <v/>
      </c>
      <c r="M178">
        <f>IF($A178="","",SUMIFS('Hareketler'!$G$5:$G$1004,'Hareketler'!$B$5:$B$1004,$A178,'Hareketler'!$D$5:$D$1004,"Çıkış"))</f>
        <v/>
      </c>
      <c r="N178">
        <f>IF($A178="","",M178+ROW()/10000000)</f>
        <v/>
      </c>
    </row>
    <row r="179">
      <c r="A179" s="14">
        <f>IF('Ürünler'!A179="","",'Ürünler'!A179)</f>
        <v/>
      </c>
      <c r="B179" s="14">
        <f>IF($A179="","",'Ürünler'!B179)</f>
        <v/>
      </c>
      <c r="C179" s="14">
        <f>IF($A179="","",'Ürünler'!C179)</f>
        <v/>
      </c>
      <c r="D179" s="17">
        <f>IF($A179="","",'Ürünler'!D179)</f>
        <v/>
      </c>
      <c r="E179" s="18">
        <f>IF($A179="","",N('Ürünler'!H179))</f>
        <v/>
      </c>
      <c r="F179" s="18">
        <f>IF($A179="","",SUMIFS('Hareketler'!$E$5:$E$1004,'Hareketler'!$B$5:$B$1004,$A179,'Hareketler'!$D$5:$D$1004,"Giriş"))</f>
        <v/>
      </c>
      <c r="G179" s="18">
        <f>IF($A179="","",SUMIFS('Hareketler'!$E$5:$E$1004,'Hareketler'!$B$5:$B$1004,$A179,'Hareketler'!$D$5:$D$1004,"Çıkış"))</f>
        <v/>
      </c>
      <c r="H179" s="19">
        <f>IF($A179="","",E179+F179-G179)</f>
        <v/>
      </c>
      <c r="I179" s="18">
        <f>IF($A179="","",N('Ürünler'!G179))</f>
        <v/>
      </c>
      <c r="J179" s="16">
        <f>IF($A179="","",H179*N('Ürünler'!E179))</f>
        <v/>
      </c>
      <c r="K179" s="20">
        <f>IF($A179="","",IF(H179&lt;=0,"TÜKENDİ",IF(H179&lt;=I179,"KRİTİK","YETERLİ")))</f>
        <v/>
      </c>
      <c r="L179">
        <f>IF(OR($A179="",K179="YETERLİ"),"",COUNTIF($K$5:K179,"TÜKENDİ")+COUNTIF($K$5:K179,"KRİTİK"))</f>
        <v/>
      </c>
      <c r="M179">
        <f>IF($A179="","",SUMIFS('Hareketler'!$G$5:$G$1004,'Hareketler'!$B$5:$B$1004,$A179,'Hareketler'!$D$5:$D$1004,"Çıkış"))</f>
        <v/>
      </c>
      <c r="N179">
        <f>IF($A179="","",M179+ROW()/10000000)</f>
        <v/>
      </c>
    </row>
    <row r="180">
      <c r="A180" s="14">
        <f>IF('Ürünler'!A180="","",'Ürünler'!A180)</f>
        <v/>
      </c>
      <c r="B180" s="14">
        <f>IF($A180="","",'Ürünler'!B180)</f>
        <v/>
      </c>
      <c r="C180" s="14">
        <f>IF($A180="","",'Ürünler'!C180)</f>
        <v/>
      </c>
      <c r="D180" s="17">
        <f>IF($A180="","",'Ürünler'!D180)</f>
        <v/>
      </c>
      <c r="E180" s="18">
        <f>IF($A180="","",N('Ürünler'!H180))</f>
        <v/>
      </c>
      <c r="F180" s="18">
        <f>IF($A180="","",SUMIFS('Hareketler'!$E$5:$E$1004,'Hareketler'!$B$5:$B$1004,$A180,'Hareketler'!$D$5:$D$1004,"Giriş"))</f>
        <v/>
      </c>
      <c r="G180" s="18">
        <f>IF($A180="","",SUMIFS('Hareketler'!$E$5:$E$1004,'Hareketler'!$B$5:$B$1004,$A180,'Hareketler'!$D$5:$D$1004,"Çıkış"))</f>
        <v/>
      </c>
      <c r="H180" s="19">
        <f>IF($A180="","",E180+F180-G180)</f>
        <v/>
      </c>
      <c r="I180" s="18">
        <f>IF($A180="","",N('Ürünler'!G180))</f>
        <v/>
      </c>
      <c r="J180" s="16">
        <f>IF($A180="","",H180*N('Ürünler'!E180))</f>
        <v/>
      </c>
      <c r="K180" s="20">
        <f>IF($A180="","",IF(H180&lt;=0,"TÜKENDİ",IF(H180&lt;=I180,"KRİTİK","YETERLİ")))</f>
        <v/>
      </c>
      <c r="L180">
        <f>IF(OR($A180="",K180="YETERLİ"),"",COUNTIF($K$5:K180,"TÜKENDİ")+COUNTIF($K$5:K180,"KRİTİK"))</f>
        <v/>
      </c>
      <c r="M180">
        <f>IF($A180="","",SUMIFS('Hareketler'!$G$5:$G$1004,'Hareketler'!$B$5:$B$1004,$A180,'Hareketler'!$D$5:$D$1004,"Çıkış"))</f>
        <v/>
      </c>
      <c r="N180">
        <f>IF($A180="","",M180+ROW()/10000000)</f>
        <v/>
      </c>
    </row>
    <row r="181">
      <c r="A181" s="14">
        <f>IF('Ürünler'!A181="","",'Ürünler'!A181)</f>
        <v/>
      </c>
      <c r="B181" s="14">
        <f>IF($A181="","",'Ürünler'!B181)</f>
        <v/>
      </c>
      <c r="C181" s="14">
        <f>IF($A181="","",'Ürünler'!C181)</f>
        <v/>
      </c>
      <c r="D181" s="17">
        <f>IF($A181="","",'Ürünler'!D181)</f>
        <v/>
      </c>
      <c r="E181" s="18">
        <f>IF($A181="","",N('Ürünler'!H181))</f>
        <v/>
      </c>
      <c r="F181" s="18">
        <f>IF($A181="","",SUMIFS('Hareketler'!$E$5:$E$1004,'Hareketler'!$B$5:$B$1004,$A181,'Hareketler'!$D$5:$D$1004,"Giriş"))</f>
        <v/>
      </c>
      <c r="G181" s="18">
        <f>IF($A181="","",SUMIFS('Hareketler'!$E$5:$E$1004,'Hareketler'!$B$5:$B$1004,$A181,'Hareketler'!$D$5:$D$1004,"Çıkış"))</f>
        <v/>
      </c>
      <c r="H181" s="19">
        <f>IF($A181="","",E181+F181-G181)</f>
        <v/>
      </c>
      <c r="I181" s="18">
        <f>IF($A181="","",N('Ürünler'!G181))</f>
        <v/>
      </c>
      <c r="J181" s="16">
        <f>IF($A181="","",H181*N('Ürünler'!E181))</f>
        <v/>
      </c>
      <c r="K181" s="20">
        <f>IF($A181="","",IF(H181&lt;=0,"TÜKENDİ",IF(H181&lt;=I181,"KRİTİK","YETERLİ")))</f>
        <v/>
      </c>
      <c r="L181">
        <f>IF(OR($A181="",K181="YETERLİ"),"",COUNTIF($K$5:K181,"TÜKENDİ")+COUNTIF($K$5:K181,"KRİTİK"))</f>
        <v/>
      </c>
      <c r="M181">
        <f>IF($A181="","",SUMIFS('Hareketler'!$G$5:$G$1004,'Hareketler'!$B$5:$B$1004,$A181,'Hareketler'!$D$5:$D$1004,"Çıkış"))</f>
        <v/>
      </c>
      <c r="N181">
        <f>IF($A181="","",M181+ROW()/10000000)</f>
        <v/>
      </c>
    </row>
    <row r="182">
      <c r="A182" s="14">
        <f>IF('Ürünler'!A182="","",'Ürünler'!A182)</f>
        <v/>
      </c>
      <c r="B182" s="14">
        <f>IF($A182="","",'Ürünler'!B182)</f>
        <v/>
      </c>
      <c r="C182" s="14">
        <f>IF($A182="","",'Ürünler'!C182)</f>
        <v/>
      </c>
      <c r="D182" s="17">
        <f>IF($A182="","",'Ürünler'!D182)</f>
        <v/>
      </c>
      <c r="E182" s="18">
        <f>IF($A182="","",N('Ürünler'!H182))</f>
        <v/>
      </c>
      <c r="F182" s="18">
        <f>IF($A182="","",SUMIFS('Hareketler'!$E$5:$E$1004,'Hareketler'!$B$5:$B$1004,$A182,'Hareketler'!$D$5:$D$1004,"Giriş"))</f>
        <v/>
      </c>
      <c r="G182" s="18">
        <f>IF($A182="","",SUMIFS('Hareketler'!$E$5:$E$1004,'Hareketler'!$B$5:$B$1004,$A182,'Hareketler'!$D$5:$D$1004,"Çıkış"))</f>
        <v/>
      </c>
      <c r="H182" s="19">
        <f>IF($A182="","",E182+F182-G182)</f>
        <v/>
      </c>
      <c r="I182" s="18">
        <f>IF($A182="","",N('Ürünler'!G182))</f>
        <v/>
      </c>
      <c r="J182" s="16">
        <f>IF($A182="","",H182*N('Ürünler'!E182))</f>
        <v/>
      </c>
      <c r="K182" s="20">
        <f>IF($A182="","",IF(H182&lt;=0,"TÜKENDİ",IF(H182&lt;=I182,"KRİTİK","YETERLİ")))</f>
        <v/>
      </c>
      <c r="L182">
        <f>IF(OR($A182="",K182="YETERLİ"),"",COUNTIF($K$5:K182,"TÜKENDİ")+COUNTIF($K$5:K182,"KRİTİK"))</f>
        <v/>
      </c>
      <c r="M182">
        <f>IF($A182="","",SUMIFS('Hareketler'!$G$5:$G$1004,'Hareketler'!$B$5:$B$1004,$A182,'Hareketler'!$D$5:$D$1004,"Çıkış"))</f>
        <v/>
      </c>
      <c r="N182">
        <f>IF($A182="","",M182+ROW()/10000000)</f>
        <v/>
      </c>
    </row>
    <row r="183">
      <c r="A183" s="14">
        <f>IF('Ürünler'!A183="","",'Ürünler'!A183)</f>
        <v/>
      </c>
      <c r="B183" s="14">
        <f>IF($A183="","",'Ürünler'!B183)</f>
        <v/>
      </c>
      <c r="C183" s="14">
        <f>IF($A183="","",'Ürünler'!C183)</f>
        <v/>
      </c>
      <c r="D183" s="17">
        <f>IF($A183="","",'Ürünler'!D183)</f>
        <v/>
      </c>
      <c r="E183" s="18">
        <f>IF($A183="","",N('Ürünler'!H183))</f>
        <v/>
      </c>
      <c r="F183" s="18">
        <f>IF($A183="","",SUMIFS('Hareketler'!$E$5:$E$1004,'Hareketler'!$B$5:$B$1004,$A183,'Hareketler'!$D$5:$D$1004,"Giriş"))</f>
        <v/>
      </c>
      <c r="G183" s="18">
        <f>IF($A183="","",SUMIFS('Hareketler'!$E$5:$E$1004,'Hareketler'!$B$5:$B$1004,$A183,'Hareketler'!$D$5:$D$1004,"Çıkış"))</f>
        <v/>
      </c>
      <c r="H183" s="19">
        <f>IF($A183="","",E183+F183-G183)</f>
        <v/>
      </c>
      <c r="I183" s="18">
        <f>IF($A183="","",N('Ürünler'!G183))</f>
        <v/>
      </c>
      <c r="J183" s="16">
        <f>IF($A183="","",H183*N('Ürünler'!E183))</f>
        <v/>
      </c>
      <c r="K183" s="20">
        <f>IF($A183="","",IF(H183&lt;=0,"TÜKENDİ",IF(H183&lt;=I183,"KRİTİK","YETERLİ")))</f>
        <v/>
      </c>
      <c r="L183">
        <f>IF(OR($A183="",K183="YETERLİ"),"",COUNTIF($K$5:K183,"TÜKENDİ")+COUNTIF($K$5:K183,"KRİTİK"))</f>
        <v/>
      </c>
      <c r="M183">
        <f>IF($A183="","",SUMIFS('Hareketler'!$G$5:$G$1004,'Hareketler'!$B$5:$B$1004,$A183,'Hareketler'!$D$5:$D$1004,"Çıkış"))</f>
        <v/>
      </c>
      <c r="N183">
        <f>IF($A183="","",M183+ROW()/10000000)</f>
        <v/>
      </c>
    </row>
    <row r="184">
      <c r="A184" s="14">
        <f>IF('Ürünler'!A184="","",'Ürünler'!A184)</f>
        <v/>
      </c>
      <c r="B184" s="14">
        <f>IF($A184="","",'Ürünler'!B184)</f>
        <v/>
      </c>
      <c r="C184" s="14">
        <f>IF($A184="","",'Ürünler'!C184)</f>
        <v/>
      </c>
      <c r="D184" s="17">
        <f>IF($A184="","",'Ürünler'!D184)</f>
        <v/>
      </c>
      <c r="E184" s="18">
        <f>IF($A184="","",N('Ürünler'!H184))</f>
        <v/>
      </c>
      <c r="F184" s="18">
        <f>IF($A184="","",SUMIFS('Hareketler'!$E$5:$E$1004,'Hareketler'!$B$5:$B$1004,$A184,'Hareketler'!$D$5:$D$1004,"Giriş"))</f>
        <v/>
      </c>
      <c r="G184" s="18">
        <f>IF($A184="","",SUMIFS('Hareketler'!$E$5:$E$1004,'Hareketler'!$B$5:$B$1004,$A184,'Hareketler'!$D$5:$D$1004,"Çıkış"))</f>
        <v/>
      </c>
      <c r="H184" s="19">
        <f>IF($A184="","",E184+F184-G184)</f>
        <v/>
      </c>
      <c r="I184" s="18">
        <f>IF($A184="","",N('Ürünler'!G184))</f>
        <v/>
      </c>
      <c r="J184" s="16">
        <f>IF($A184="","",H184*N('Ürünler'!E184))</f>
        <v/>
      </c>
      <c r="K184" s="20">
        <f>IF($A184="","",IF(H184&lt;=0,"TÜKENDİ",IF(H184&lt;=I184,"KRİTİK","YETERLİ")))</f>
        <v/>
      </c>
      <c r="L184">
        <f>IF(OR($A184="",K184="YETERLİ"),"",COUNTIF($K$5:K184,"TÜKENDİ")+COUNTIF($K$5:K184,"KRİTİK"))</f>
        <v/>
      </c>
      <c r="M184">
        <f>IF($A184="","",SUMIFS('Hareketler'!$G$5:$G$1004,'Hareketler'!$B$5:$B$1004,$A184,'Hareketler'!$D$5:$D$1004,"Çıkış"))</f>
        <v/>
      </c>
      <c r="N184">
        <f>IF($A184="","",M184+ROW()/10000000)</f>
        <v/>
      </c>
    </row>
    <row r="185">
      <c r="A185" s="14">
        <f>IF('Ürünler'!A185="","",'Ürünler'!A185)</f>
        <v/>
      </c>
      <c r="B185" s="14">
        <f>IF($A185="","",'Ürünler'!B185)</f>
        <v/>
      </c>
      <c r="C185" s="14">
        <f>IF($A185="","",'Ürünler'!C185)</f>
        <v/>
      </c>
      <c r="D185" s="17">
        <f>IF($A185="","",'Ürünler'!D185)</f>
        <v/>
      </c>
      <c r="E185" s="18">
        <f>IF($A185="","",N('Ürünler'!H185))</f>
        <v/>
      </c>
      <c r="F185" s="18">
        <f>IF($A185="","",SUMIFS('Hareketler'!$E$5:$E$1004,'Hareketler'!$B$5:$B$1004,$A185,'Hareketler'!$D$5:$D$1004,"Giriş"))</f>
        <v/>
      </c>
      <c r="G185" s="18">
        <f>IF($A185="","",SUMIFS('Hareketler'!$E$5:$E$1004,'Hareketler'!$B$5:$B$1004,$A185,'Hareketler'!$D$5:$D$1004,"Çıkış"))</f>
        <v/>
      </c>
      <c r="H185" s="19">
        <f>IF($A185="","",E185+F185-G185)</f>
        <v/>
      </c>
      <c r="I185" s="18">
        <f>IF($A185="","",N('Ürünler'!G185))</f>
        <v/>
      </c>
      <c r="J185" s="16">
        <f>IF($A185="","",H185*N('Ürünler'!E185))</f>
        <v/>
      </c>
      <c r="K185" s="20">
        <f>IF($A185="","",IF(H185&lt;=0,"TÜKENDİ",IF(H185&lt;=I185,"KRİTİK","YETERLİ")))</f>
        <v/>
      </c>
      <c r="L185">
        <f>IF(OR($A185="",K185="YETERLİ"),"",COUNTIF($K$5:K185,"TÜKENDİ")+COUNTIF($K$5:K185,"KRİTİK"))</f>
        <v/>
      </c>
      <c r="M185">
        <f>IF($A185="","",SUMIFS('Hareketler'!$G$5:$G$1004,'Hareketler'!$B$5:$B$1004,$A185,'Hareketler'!$D$5:$D$1004,"Çıkış"))</f>
        <v/>
      </c>
      <c r="N185">
        <f>IF($A185="","",M185+ROW()/10000000)</f>
        <v/>
      </c>
    </row>
    <row r="186">
      <c r="A186" s="14">
        <f>IF('Ürünler'!A186="","",'Ürünler'!A186)</f>
        <v/>
      </c>
      <c r="B186" s="14">
        <f>IF($A186="","",'Ürünler'!B186)</f>
        <v/>
      </c>
      <c r="C186" s="14">
        <f>IF($A186="","",'Ürünler'!C186)</f>
        <v/>
      </c>
      <c r="D186" s="17">
        <f>IF($A186="","",'Ürünler'!D186)</f>
        <v/>
      </c>
      <c r="E186" s="18">
        <f>IF($A186="","",N('Ürünler'!H186))</f>
        <v/>
      </c>
      <c r="F186" s="18">
        <f>IF($A186="","",SUMIFS('Hareketler'!$E$5:$E$1004,'Hareketler'!$B$5:$B$1004,$A186,'Hareketler'!$D$5:$D$1004,"Giriş"))</f>
        <v/>
      </c>
      <c r="G186" s="18">
        <f>IF($A186="","",SUMIFS('Hareketler'!$E$5:$E$1004,'Hareketler'!$B$5:$B$1004,$A186,'Hareketler'!$D$5:$D$1004,"Çıkış"))</f>
        <v/>
      </c>
      <c r="H186" s="19">
        <f>IF($A186="","",E186+F186-G186)</f>
        <v/>
      </c>
      <c r="I186" s="18">
        <f>IF($A186="","",N('Ürünler'!G186))</f>
        <v/>
      </c>
      <c r="J186" s="16">
        <f>IF($A186="","",H186*N('Ürünler'!E186))</f>
        <v/>
      </c>
      <c r="K186" s="20">
        <f>IF($A186="","",IF(H186&lt;=0,"TÜKENDİ",IF(H186&lt;=I186,"KRİTİK","YETERLİ")))</f>
        <v/>
      </c>
      <c r="L186">
        <f>IF(OR($A186="",K186="YETERLİ"),"",COUNTIF($K$5:K186,"TÜKENDİ")+COUNTIF($K$5:K186,"KRİTİK"))</f>
        <v/>
      </c>
      <c r="M186">
        <f>IF($A186="","",SUMIFS('Hareketler'!$G$5:$G$1004,'Hareketler'!$B$5:$B$1004,$A186,'Hareketler'!$D$5:$D$1004,"Çıkış"))</f>
        <v/>
      </c>
      <c r="N186">
        <f>IF($A186="","",M186+ROW()/10000000)</f>
        <v/>
      </c>
    </row>
    <row r="187">
      <c r="A187" s="14">
        <f>IF('Ürünler'!A187="","",'Ürünler'!A187)</f>
        <v/>
      </c>
      <c r="B187" s="14">
        <f>IF($A187="","",'Ürünler'!B187)</f>
        <v/>
      </c>
      <c r="C187" s="14">
        <f>IF($A187="","",'Ürünler'!C187)</f>
        <v/>
      </c>
      <c r="D187" s="17">
        <f>IF($A187="","",'Ürünler'!D187)</f>
        <v/>
      </c>
      <c r="E187" s="18">
        <f>IF($A187="","",N('Ürünler'!H187))</f>
        <v/>
      </c>
      <c r="F187" s="18">
        <f>IF($A187="","",SUMIFS('Hareketler'!$E$5:$E$1004,'Hareketler'!$B$5:$B$1004,$A187,'Hareketler'!$D$5:$D$1004,"Giriş"))</f>
        <v/>
      </c>
      <c r="G187" s="18">
        <f>IF($A187="","",SUMIFS('Hareketler'!$E$5:$E$1004,'Hareketler'!$B$5:$B$1004,$A187,'Hareketler'!$D$5:$D$1004,"Çıkış"))</f>
        <v/>
      </c>
      <c r="H187" s="19">
        <f>IF($A187="","",E187+F187-G187)</f>
        <v/>
      </c>
      <c r="I187" s="18">
        <f>IF($A187="","",N('Ürünler'!G187))</f>
        <v/>
      </c>
      <c r="J187" s="16">
        <f>IF($A187="","",H187*N('Ürünler'!E187))</f>
        <v/>
      </c>
      <c r="K187" s="20">
        <f>IF($A187="","",IF(H187&lt;=0,"TÜKENDİ",IF(H187&lt;=I187,"KRİTİK","YETERLİ")))</f>
        <v/>
      </c>
      <c r="L187">
        <f>IF(OR($A187="",K187="YETERLİ"),"",COUNTIF($K$5:K187,"TÜKENDİ")+COUNTIF($K$5:K187,"KRİTİK"))</f>
        <v/>
      </c>
      <c r="M187">
        <f>IF($A187="","",SUMIFS('Hareketler'!$G$5:$G$1004,'Hareketler'!$B$5:$B$1004,$A187,'Hareketler'!$D$5:$D$1004,"Çıkış"))</f>
        <v/>
      </c>
      <c r="N187">
        <f>IF($A187="","",M187+ROW()/10000000)</f>
        <v/>
      </c>
    </row>
    <row r="188">
      <c r="A188" s="14">
        <f>IF('Ürünler'!A188="","",'Ürünler'!A188)</f>
        <v/>
      </c>
      <c r="B188" s="14">
        <f>IF($A188="","",'Ürünler'!B188)</f>
        <v/>
      </c>
      <c r="C188" s="14">
        <f>IF($A188="","",'Ürünler'!C188)</f>
        <v/>
      </c>
      <c r="D188" s="17">
        <f>IF($A188="","",'Ürünler'!D188)</f>
        <v/>
      </c>
      <c r="E188" s="18">
        <f>IF($A188="","",N('Ürünler'!H188))</f>
        <v/>
      </c>
      <c r="F188" s="18">
        <f>IF($A188="","",SUMIFS('Hareketler'!$E$5:$E$1004,'Hareketler'!$B$5:$B$1004,$A188,'Hareketler'!$D$5:$D$1004,"Giriş"))</f>
        <v/>
      </c>
      <c r="G188" s="18">
        <f>IF($A188="","",SUMIFS('Hareketler'!$E$5:$E$1004,'Hareketler'!$B$5:$B$1004,$A188,'Hareketler'!$D$5:$D$1004,"Çıkış"))</f>
        <v/>
      </c>
      <c r="H188" s="19">
        <f>IF($A188="","",E188+F188-G188)</f>
        <v/>
      </c>
      <c r="I188" s="18">
        <f>IF($A188="","",N('Ürünler'!G188))</f>
        <v/>
      </c>
      <c r="J188" s="16">
        <f>IF($A188="","",H188*N('Ürünler'!E188))</f>
        <v/>
      </c>
      <c r="K188" s="20">
        <f>IF($A188="","",IF(H188&lt;=0,"TÜKENDİ",IF(H188&lt;=I188,"KRİTİK","YETERLİ")))</f>
        <v/>
      </c>
      <c r="L188">
        <f>IF(OR($A188="",K188="YETERLİ"),"",COUNTIF($K$5:K188,"TÜKENDİ")+COUNTIF($K$5:K188,"KRİTİK"))</f>
        <v/>
      </c>
      <c r="M188">
        <f>IF($A188="","",SUMIFS('Hareketler'!$G$5:$G$1004,'Hareketler'!$B$5:$B$1004,$A188,'Hareketler'!$D$5:$D$1004,"Çıkış"))</f>
        <v/>
      </c>
      <c r="N188">
        <f>IF($A188="","",M188+ROW()/10000000)</f>
        <v/>
      </c>
    </row>
    <row r="189">
      <c r="A189" s="14">
        <f>IF('Ürünler'!A189="","",'Ürünler'!A189)</f>
        <v/>
      </c>
      <c r="B189" s="14">
        <f>IF($A189="","",'Ürünler'!B189)</f>
        <v/>
      </c>
      <c r="C189" s="14">
        <f>IF($A189="","",'Ürünler'!C189)</f>
        <v/>
      </c>
      <c r="D189" s="17">
        <f>IF($A189="","",'Ürünler'!D189)</f>
        <v/>
      </c>
      <c r="E189" s="18">
        <f>IF($A189="","",N('Ürünler'!H189))</f>
        <v/>
      </c>
      <c r="F189" s="18">
        <f>IF($A189="","",SUMIFS('Hareketler'!$E$5:$E$1004,'Hareketler'!$B$5:$B$1004,$A189,'Hareketler'!$D$5:$D$1004,"Giriş"))</f>
        <v/>
      </c>
      <c r="G189" s="18">
        <f>IF($A189="","",SUMIFS('Hareketler'!$E$5:$E$1004,'Hareketler'!$B$5:$B$1004,$A189,'Hareketler'!$D$5:$D$1004,"Çıkış"))</f>
        <v/>
      </c>
      <c r="H189" s="19">
        <f>IF($A189="","",E189+F189-G189)</f>
        <v/>
      </c>
      <c r="I189" s="18">
        <f>IF($A189="","",N('Ürünler'!G189))</f>
        <v/>
      </c>
      <c r="J189" s="16">
        <f>IF($A189="","",H189*N('Ürünler'!E189))</f>
        <v/>
      </c>
      <c r="K189" s="20">
        <f>IF($A189="","",IF(H189&lt;=0,"TÜKENDİ",IF(H189&lt;=I189,"KRİTİK","YETERLİ")))</f>
        <v/>
      </c>
      <c r="L189">
        <f>IF(OR($A189="",K189="YETERLİ"),"",COUNTIF($K$5:K189,"TÜKENDİ")+COUNTIF($K$5:K189,"KRİTİK"))</f>
        <v/>
      </c>
      <c r="M189">
        <f>IF($A189="","",SUMIFS('Hareketler'!$G$5:$G$1004,'Hareketler'!$B$5:$B$1004,$A189,'Hareketler'!$D$5:$D$1004,"Çıkış"))</f>
        <v/>
      </c>
      <c r="N189">
        <f>IF($A189="","",M189+ROW()/10000000)</f>
        <v/>
      </c>
    </row>
    <row r="190">
      <c r="A190" s="14">
        <f>IF('Ürünler'!A190="","",'Ürünler'!A190)</f>
        <v/>
      </c>
      <c r="B190" s="14">
        <f>IF($A190="","",'Ürünler'!B190)</f>
        <v/>
      </c>
      <c r="C190" s="14">
        <f>IF($A190="","",'Ürünler'!C190)</f>
        <v/>
      </c>
      <c r="D190" s="17">
        <f>IF($A190="","",'Ürünler'!D190)</f>
        <v/>
      </c>
      <c r="E190" s="18">
        <f>IF($A190="","",N('Ürünler'!H190))</f>
        <v/>
      </c>
      <c r="F190" s="18">
        <f>IF($A190="","",SUMIFS('Hareketler'!$E$5:$E$1004,'Hareketler'!$B$5:$B$1004,$A190,'Hareketler'!$D$5:$D$1004,"Giriş"))</f>
        <v/>
      </c>
      <c r="G190" s="18">
        <f>IF($A190="","",SUMIFS('Hareketler'!$E$5:$E$1004,'Hareketler'!$B$5:$B$1004,$A190,'Hareketler'!$D$5:$D$1004,"Çıkış"))</f>
        <v/>
      </c>
      <c r="H190" s="19">
        <f>IF($A190="","",E190+F190-G190)</f>
        <v/>
      </c>
      <c r="I190" s="18">
        <f>IF($A190="","",N('Ürünler'!G190))</f>
        <v/>
      </c>
      <c r="J190" s="16">
        <f>IF($A190="","",H190*N('Ürünler'!E190))</f>
        <v/>
      </c>
      <c r="K190" s="20">
        <f>IF($A190="","",IF(H190&lt;=0,"TÜKENDİ",IF(H190&lt;=I190,"KRİTİK","YETERLİ")))</f>
        <v/>
      </c>
      <c r="L190">
        <f>IF(OR($A190="",K190="YETERLİ"),"",COUNTIF($K$5:K190,"TÜKENDİ")+COUNTIF($K$5:K190,"KRİTİK"))</f>
        <v/>
      </c>
      <c r="M190">
        <f>IF($A190="","",SUMIFS('Hareketler'!$G$5:$G$1004,'Hareketler'!$B$5:$B$1004,$A190,'Hareketler'!$D$5:$D$1004,"Çıkış"))</f>
        <v/>
      </c>
      <c r="N190">
        <f>IF($A190="","",M190+ROW()/10000000)</f>
        <v/>
      </c>
    </row>
    <row r="191">
      <c r="A191" s="14">
        <f>IF('Ürünler'!A191="","",'Ürünler'!A191)</f>
        <v/>
      </c>
      <c r="B191" s="14">
        <f>IF($A191="","",'Ürünler'!B191)</f>
        <v/>
      </c>
      <c r="C191" s="14">
        <f>IF($A191="","",'Ürünler'!C191)</f>
        <v/>
      </c>
      <c r="D191" s="17">
        <f>IF($A191="","",'Ürünler'!D191)</f>
        <v/>
      </c>
      <c r="E191" s="18">
        <f>IF($A191="","",N('Ürünler'!H191))</f>
        <v/>
      </c>
      <c r="F191" s="18">
        <f>IF($A191="","",SUMIFS('Hareketler'!$E$5:$E$1004,'Hareketler'!$B$5:$B$1004,$A191,'Hareketler'!$D$5:$D$1004,"Giriş"))</f>
        <v/>
      </c>
      <c r="G191" s="18">
        <f>IF($A191="","",SUMIFS('Hareketler'!$E$5:$E$1004,'Hareketler'!$B$5:$B$1004,$A191,'Hareketler'!$D$5:$D$1004,"Çıkış"))</f>
        <v/>
      </c>
      <c r="H191" s="19">
        <f>IF($A191="","",E191+F191-G191)</f>
        <v/>
      </c>
      <c r="I191" s="18">
        <f>IF($A191="","",N('Ürünler'!G191))</f>
        <v/>
      </c>
      <c r="J191" s="16">
        <f>IF($A191="","",H191*N('Ürünler'!E191))</f>
        <v/>
      </c>
      <c r="K191" s="20">
        <f>IF($A191="","",IF(H191&lt;=0,"TÜKENDİ",IF(H191&lt;=I191,"KRİTİK","YETERLİ")))</f>
        <v/>
      </c>
      <c r="L191">
        <f>IF(OR($A191="",K191="YETERLİ"),"",COUNTIF($K$5:K191,"TÜKENDİ")+COUNTIF($K$5:K191,"KRİTİK"))</f>
        <v/>
      </c>
      <c r="M191">
        <f>IF($A191="","",SUMIFS('Hareketler'!$G$5:$G$1004,'Hareketler'!$B$5:$B$1004,$A191,'Hareketler'!$D$5:$D$1004,"Çıkış"))</f>
        <v/>
      </c>
      <c r="N191">
        <f>IF($A191="","",M191+ROW()/10000000)</f>
        <v/>
      </c>
    </row>
    <row r="192">
      <c r="A192" s="14">
        <f>IF('Ürünler'!A192="","",'Ürünler'!A192)</f>
        <v/>
      </c>
      <c r="B192" s="14">
        <f>IF($A192="","",'Ürünler'!B192)</f>
        <v/>
      </c>
      <c r="C192" s="14">
        <f>IF($A192="","",'Ürünler'!C192)</f>
        <v/>
      </c>
      <c r="D192" s="17">
        <f>IF($A192="","",'Ürünler'!D192)</f>
        <v/>
      </c>
      <c r="E192" s="18">
        <f>IF($A192="","",N('Ürünler'!H192))</f>
        <v/>
      </c>
      <c r="F192" s="18">
        <f>IF($A192="","",SUMIFS('Hareketler'!$E$5:$E$1004,'Hareketler'!$B$5:$B$1004,$A192,'Hareketler'!$D$5:$D$1004,"Giriş"))</f>
        <v/>
      </c>
      <c r="G192" s="18">
        <f>IF($A192="","",SUMIFS('Hareketler'!$E$5:$E$1004,'Hareketler'!$B$5:$B$1004,$A192,'Hareketler'!$D$5:$D$1004,"Çıkış"))</f>
        <v/>
      </c>
      <c r="H192" s="19">
        <f>IF($A192="","",E192+F192-G192)</f>
        <v/>
      </c>
      <c r="I192" s="18">
        <f>IF($A192="","",N('Ürünler'!G192))</f>
        <v/>
      </c>
      <c r="J192" s="16">
        <f>IF($A192="","",H192*N('Ürünler'!E192))</f>
        <v/>
      </c>
      <c r="K192" s="20">
        <f>IF($A192="","",IF(H192&lt;=0,"TÜKENDİ",IF(H192&lt;=I192,"KRİTİK","YETERLİ")))</f>
        <v/>
      </c>
      <c r="L192">
        <f>IF(OR($A192="",K192="YETERLİ"),"",COUNTIF($K$5:K192,"TÜKENDİ")+COUNTIF($K$5:K192,"KRİTİK"))</f>
        <v/>
      </c>
      <c r="M192">
        <f>IF($A192="","",SUMIFS('Hareketler'!$G$5:$G$1004,'Hareketler'!$B$5:$B$1004,$A192,'Hareketler'!$D$5:$D$1004,"Çıkış"))</f>
        <v/>
      </c>
      <c r="N192">
        <f>IF($A192="","",M192+ROW()/10000000)</f>
        <v/>
      </c>
    </row>
    <row r="193">
      <c r="A193" s="14">
        <f>IF('Ürünler'!A193="","",'Ürünler'!A193)</f>
        <v/>
      </c>
      <c r="B193" s="14">
        <f>IF($A193="","",'Ürünler'!B193)</f>
        <v/>
      </c>
      <c r="C193" s="14">
        <f>IF($A193="","",'Ürünler'!C193)</f>
        <v/>
      </c>
      <c r="D193" s="17">
        <f>IF($A193="","",'Ürünler'!D193)</f>
        <v/>
      </c>
      <c r="E193" s="18">
        <f>IF($A193="","",N('Ürünler'!H193))</f>
        <v/>
      </c>
      <c r="F193" s="18">
        <f>IF($A193="","",SUMIFS('Hareketler'!$E$5:$E$1004,'Hareketler'!$B$5:$B$1004,$A193,'Hareketler'!$D$5:$D$1004,"Giriş"))</f>
        <v/>
      </c>
      <c r="G193" s="18">
        <f>IF($A193="","",SUMIFS('Hareketler'!$E$5:$E$1004,'Hareketler'!$B$5:$B$1004,$A193,'Hareketler'!$D$5:$D$1004,"Çıkış"))</f>
        <v/>
      </c>
      <c r="H193" s="19">
        <f>IF($A193="","",E193+F193-G193)</f>
        <v/>
      </c>
      <c r="I193" s="18">
        <f>IF($A193="","",N('Ürünler'!G193))</f>
        <v/>
      </c>
      <c r="J193" s="16">
        <f>IF($A193="","",H193*N('Ürünler'!E193))</f>
        <v/>
      </c>
      <c r="K193" s="20">
        <f>IF($A193="","",IF(H193&lt;=0,"TÜKENDİ",IF(H193&lt;=I193,"KRİTİK","YETERLİ")))</f>
        <v/>
      </c>
      <c r="L193">
        <f>IF(OR($A193="",K193="YETERLİ"),"",COUNTIF($K$5:K193,"TÜKENDİ")+COUNTIF($K$5:K193,"KRİTİK"))</f>
        <v/>
      </c>
      <c r="M193">
        <f>IF($A193="","",SUMIFS('Hareketler'!$G$5:$G$1004,'Hareketler'!$B$5:$B$1004,$A193,'Hareketler'!$D$5:$D$1004,"Çıkış"))</f>
        <v/>
      </c>
      <c r="N193">
        <f>IF($A193="","",M193+ROW()/10000000)</f>
        <v/>
      </c>
    </row>
    <row r="194">
      <c r="A194" s="14">
        <f>IF('Ürünler'!A194="","",'Ürünler'!A194)</f>
        <v/>
      </c>
      <c r="B194" s="14">
        <f>IF($A194="","",'Ürünler'!B194)</f>
        <v/>
      </c>
      <c r="C194" s="14">
        <f>IF($A194="","",'Ürünler'!C194)</f>
        <v/>
      </c>
      <c r="D194" s="17">
        <f>IF($A194="","",'Ürünler'!D194)</f>
        <v/>
      </c>
      <c r="E194" s="18">
        <f>IF($A194="","",N('Ürünler'!H194))</f>
        <v/>
      </c>
      <c r="F194" s="18">
        <f>IF($A194="","",SUMIFS('Hareketler'!$E$5:$E$1004,'Hareketler'!$B$5:$B$1004,$A194,'Hareketler'!$D$5:$D$1004,"Giriş"))</f>
        <v/>
      </c>
      <c r="G194" s="18">
        <f>IF($A194="","",SUMIFS('Hareketler'!$E$5:$E$1004,'Hareketler'!$B$5:$B$1004,$A194,'Hareketler'!$D$5:$D$1004,"Çıkış"))</f>
        <v/>
      </c>
      <c r="H194" s="19">
        <f>IF($A194="","",E194+F194-G194)</f>
        <v/>
      </c>
      <c r="I194" s="18">
        <f>IF($A194="","",N('Ürünler'!G194))</f>
        <v/>
      </c>
      <c r="J194" s="16">
        <f>IF($A194="","",H194*N('Ürünler'!E194))</f>
        <v/>
      </c>
      <c r="K194" s="20">
        <f>IF($A194="","",IF(H194&lt;=0,"TÜKENDİ",IF(H194&lt;=I194,"KRİTİK","YETERLİ")))</f>
        <v/>
      </c>
      <c r="L194">
        <f>IF(OR($A194="",K194="YETERLİ"),"",COUNTIF($K$5:K194,"TÜKENDİ")+COUNTIF($K$5:K194,"KRİTİK"))</f>
        <v/>
      </c>
      <c r="M194">
        <f>IF($A194="","",SUMIFS('Hareketler'!$G$5:$G$1004,'Hareketler'!$B$5:$B$1004,$A194,'Hareketler'!$D$5:$D$1004,"Çıkış"))</f>
        <v/>
      </c>
      <c r="N194">
        <f>IF($A194="","",M194+ROW()/10000000)</f>
        <v/>
      </c>
    </row>
    <row r="195">
      <c r="A195" s="14">
        <f>IF('Ürünler'!A195="","",'Ürünler'!A195)</f>
        <v/>
      </c>
      <c r="B195" s="14">
        <f>IF($A195="","",'Ürünler'!B195)</f>
        <v/>
      </c>
      <c r="C195" s="14">
        <f>IF($A195="","",'Ürünler'!C195)</f>
        <v/>
      </c>
      <c r="D195" s="17">
        <f>IF($A195="","",'Ürünler'!D195)</f>
        <v/>
      </c>
      <c r="E195" s="18">
        <f>IF($A195="","",N('Ürünler'!H195))</f>
        <v/>
      </c>
      <c r="F195" s="18">
        <f>IF($A195="","",SUMIFS('Hareketler'!$E$5:$E$1004,'Hareketler'!$B$5:$B$1004,$A195,'Hareketler'!$D$5:$D$1004,"Giriş"))</f>
        <v/>
      </c>
      <c r="G195" s="18">
        <f>IF($A195="","",SUMIFS('Hareketler'!$E$5:$E$1004,'Hareketler'!$B$5:$B$1004,$A195,'Hareketler'!$D$5:$D$1004,"Çıkış"))</f>
        <v/>
      </c>
      <c r="H195" s="19">
        <f>IF($A195="","",E195+F195-G195)</f>
        <v/>
      </c>
      <c r="I195" s="18">
        <f>IF($A195="","",N('Ürünler'!G195))</f>
        <v/>
      </c>
      <c r="J195" s="16">
        <f>IF($A195="","",H195*N('Ürünler'!E195))</f>
        <v/>
      </c>
      <c r="K195" s="20">
        <f>IF($A195="","",IF(H195&lt;=0,"TÜKENDİ",IF(H195&lt;=I195,"KRİTİK","YETERLİ")))</f>
        <v/>
      </c>
      <c r="L195">
        <f>IF(OR($A195="",K195="YETERLİ"),"",COUNTIF($K$5:K195,"TÜKENDİ")+COUNTIF($K$5:K195,"KRİTİK"))</f>
        <v/>
      </c>
      <c r="M195">
        <f>IF($A195="","",SUMIFS('Hareketler'!$G$5:$G$1004,'Hareketler'!$B$5:$B$1004,$A195,'Hareketler'!$D$5:$D$1004,"Çıkış"))</f>
        <v/>
      </c>
      <c r="N195">
        <f>IF($A195="","",M195+ROW()/10000000)</f>
        <v/>
      </c>
    </row>
    <row r="196">
      <c r="A196" s="14">
        <f>IF('Ürünler'!A196="","",'Ürünler'!A196)</f>
        <v/>
      </c>
      <c r="B196" s="14">
        <f>IF($A196="","",'Ürünler'!B196)</f>
        <v/>
      </c>
      <c r="C196" s="14">
        <f>IF($A196="","",'Ürünler'!C196)</f>
        <v/>
      </c>
      <c r="D196" s="17">
        <f>IF($A196="","",'Ürünler'!D196)</f>
        <v/>
      </c>
      <c r="E196" s="18">
        <f>IF($A196="","",N('Ürünler'!H196))</f>
        <v/>
      </c>
      <c r="F196" s="18">
        <f>IF($A196="","",SUMIFS('Hareketler'!$E$5:$E$1004,'Hareketler'!$B$5:$B$1004,$A196,'Hareketler'!$D$5:$D$1004,"Giriş"))</f>
        <v/>
      </c>
      <c r="G196" s="18">
        <f>IF($A196="","",SUMIFS('Hareketler'!$E$5:$E$1004,'Hareketler'!$B$5:$B$1004,$A196,'Hareketler'!$D$5:$D$1004,"Çıkış"))</f>
        <v/>
      </c>
      <c r="H196" s="19">
        <f>IF($A196="","",E196+F196-G196)</f>
        <v/>
      </c>
      <c r="I196" s="18">
        <f>IF($A196="","",N('Ürünler'!G196))</f>
        <v/>
      </c>
      <c r="J196" s="16">
        <f>IF($A196="","",H196*N('Ürünler'!E196))</f>
        <v/>
      </c>
      <c r="K196" s="20">
        <f>IF($A196="","",IF(H196&lt;=0,"TÜKENDİ",IF(H196&lt;=I196,"KRİTİK","YETERLİ")))</f>
        <v/>
      </c>
      <c r="L196">
        <f>IF(OR($A196="",K196="YETERLİ"),"",COUNTIF($K$5:K196,"TÜKENDİ")+COUNTIF($K$5:K196,"KRİTİK"))</f>
        <v/>
      </c>
      <c r="M196">
        <f>IF($A196="","",SUMIFS('Hareketler'!$G$5:$G$1004,'Hareketler'!$B$5:$B$1004,$A196,'Hareketler'!$D$5:$D$1004,"Çıkış"))</f>
        <v/>
      </c>
      <c r="N196">
        <f>IF($A196="","",M196+ROW()/10000000)</f>
        <v/>
      </c>
    </row>
    <row r="197">
      <c r="A197" s="14">
        <f>IF('Ürünler'!A197="","",'Ürünler'!A197)</f>
        <v/>
      </c>
      <c r="B197" s="14">
        <f>IF($A197="","",'Ürünler'!B197)</f>
        <v/>
      </c>
      <c r="C197" s="14">
        <f>IF($A197="","",'Ürünler'!C197)</f>
        <v/>
      </c>
      <c r="D197" s="17">
        <f>IF($A197="","",'Ürünler'!D197)</f>
        <v/>
      </c>
      <c r="E197" s="18">
        <f>IF($A197="","",N('Ürünler'!H197))</f>
        <v/>
      </c>
      <c r="F197" s="18">
        <f>IF($A197="","",SUMIFS('Hareketler'!$E$5:$E$1004,'Hareketler'!$B$5:$B$1004,$A197,'Hareketler'!$D$5:$D$1004,"Giriş"))</f>
        <v/>
      </c>
      <c r="G197" s="18">
        <f>IF($A197="","",SUMIFS('Hareketler'!$E$5:$E$1004,'Hareketler'!$B$5:$B$1004,$A197,'Hareketler'!$D$5:$D$1004,"Çıkış"))</f>
        <v/>
      </c>
      <c r="H197" s="19">
        <f>IF($A197="","",E197+F197-G197)</f>
        <v/>
      </c>
      <c r="I197" s="18">
        <f>IF($A197="","",N('Ürünler'!G197))</f>
        <v/>
      </c>
      <c r="J197" s="16">
        <f>IF($A197="","",H197*N('Ürünler'!E197))</f>
        <v/>
      </c>
      <c r="K197" s="20">
        <f>IF($A197="","",IF(H197&lt;=0,"TÜKENDİ",IF(H197&lt;=I197,"KRİTİK","YETERLİ")))</f>
        <v/>
      </c>
      <c r="L197">
        <f>IF(OR($A197="",K197="YETERLİ"),"",COUNTIF($K$5:K197,"TÜKENDİ")+COUNTIF($K$5:K197,"KRİTİK"))</f>
        <v/>
      </c>
      <c r="M197">
        <f>IF($A197="","",SUMIFS('Hareketler'!$G$5:$G$1004,'Hareketler'!$B$5:$B$1004,$A197,'Hareketler'!$D$5:$D$1004,"Çıkış"))</f>
        <v/>
      </c>
      <c r="N197">
        <f>IF($A197="","",M197+ROW()/10000000)</f>
        <v/>
      </c>
    </row>
    <row r="198">
      <c r="A198" s="14">
        <f>IF('Ürünler'!A198="","",'Ürünler'!A198)</f>
        <v/>
      </c>
      <c r="B198" s="14">
        <f>IF($A198="","",'Ürünler'!B198)</f>
        <v/>
      </c>
      <c r="C198" s="14">
        <f>IF($A198="","",'Ürünler'!C198)</f>
        <v/>
      </c>
      <c r="D198" s="17">
        <f>IF($A198="","",'Ürünler'!D198)</f>
        <v/>
      </c>
      <c r="E198" s="18">
        <f>IF($A198="","",N('Ürünler'!H198))</f>
        <v/>
      </c>
      <c r="F198" s="18">
        <f>IF($A198="","",SUMIFS('Hareketler'!$E$5:$E$1004,'Hareketler'!$B$5:$B$1004,$A198,'Hareketler'!$D$5:$D$1004,"Giriş"))</f>
        <v/>
      </c>
      <c r="G198" s="18">
        <f>IF($A198="","",SUMIFS('Hareketler'!$E$5:$E$1004,'Hareketler'!$B$5:$B$1004,$A198,'Hareketler'!$D$5:$D$1004,"Çıkış"))</f>
        <v/>
      </c>
      <c r="H198" s="19">
        <f>IF($A198="","",E198+F198-G198)</f>
        <v/>
      </c>
      <c r="I198" s="18">
        <f>IF($A198="","",N('Ürünler'!G198))</f>
        <v/>
      </c>
      <c r="J198" s="16">
        <f>IF($A198="","",H198*N('Ürünler'!E198))</f>
        <v/>
      </c>
      <c r="K198" s="20">
        <f>IF($A198="","",IF(H198&lt;=0,"TÜKENDİ",IF(H198&lt;=I198,"KRİTİK","YETERLİ")))</f>
        <v/>
      </c>
      <c r="L198">
        <f>IF(OR($A198="",K198="YETERLİ"),"",COUNTIF($K$5:K198,"TÜKENDİ")+COUNTIF($K$5:K198,"KRİTİK"))</f>
        <v/>
      </c>
      <c r="M198">
        <f>IF($A198="","",SUMIFS('Hareketler'!$G$5:$G$1004,'Hareketler'!$B$5:$B$1004,$A198,'Hareketler'!$D$5:$D$1004,"Çıkış"))</f>
        <v/>
      </c>
      <c r="N198">
        <f>IF($A198="","",M198+ROW()/10000000)</f>
        <v/>
      </c>
    </row>
    <row r="199">
      <c r="A199" s="14">
        <f>IF('Ürünler'!A199="","",'Ürünler'!A199)</f>
        <v/>
      </c>
      <c r="B199" s="14">
        <f>IF($A199="","",'Ürünler'!B199)</f>
        <v/>
      </c>
      <c r="C199" s="14">
        <f>IF($A199="","",'Ürünler'!C199)</f>
        <v/>
      </c>
      <c r="D199" s="17">
        <f>IF($A199="","",'Ürünler'!D199)</f>
        <v/>
      </c>
      <c r="E199" s="18">
        <f>IF($A199="","",N('Ürünler'!H199))</f>
        <v/>
      </c>
      <c r="F199" s="18">
        <f>IF($A199="","",SUMIFS('Hareketler'!$E$5:$E$1004,'Hareketler'!$B$5:$B$1004,$A199,'Hareketler'!$D$5:$D$1004,"Giriş"))</f>
        <v/>
      </c>
      <c r="G199" s="18">
        <f>IF($A199="","",SUMIFS('Hareketler'!$E$5:$E$1004,'Hareketler'!$B$5:$B$1004,$A199,'Hareketler'!$D$5:$D$1004,"Çıkış"))</f>
        <v/>
      </c>
      <c r="H199" s="19">
        <f>IF($A199="","",E199+F199-G199)</f>
        <v/>
      </c>
      <c r="I199" s="18">
        <f>IF($A199="","",N('Ürünler'!G199))</f>
        <v/>
      </c>
      <c r="J199" s="16">
        <f>IF($A199="","",H199*N('Ürünler'!E199))</f>
        <v/>
      </c>
      <c r="K199" s="20">
        <f>IF($A199="","",IF(H199&lt;=0,"TÜKENDİ",IF(H199&lt;=I199,"KRİTİK","YETERLİ")))</f>
        <v/>
      </c>
      <c r="L199">
        <f>IF(OR($A199="",K199="YETERLİ"),"",COUNTIF($K$5:K199,"TÜKENDİ")+COUNTIF($K$5:K199,"KRİTİK"))</f>
        <v/>
      </c>
      <c r="M199">
        <f>IF($A199="","",SUMIFS('Hareketler'!$G$5:$G$1004,'Hareketler'!$B$5:$B$1004,$A199,'Hareketler'!$D$5:$D$1004,"Çıkış"))</f>
        <v/>
      </c>
      <c r="N199">
        <f>IF($A199="","",M199+ROW()/10000000)</f>
        <v/>
      </c>
    </row>
    <row r="200">
      <c r="A200" s="14">
        <f>IF('Ürünler'!A200="","",'Ürünler'!A200)</f>
        <v/>
      </c>
      <c r="B200" s="14">
        <f>IF($A200="","",'Ürünler'!B200)</f>
        <v/>
      </c>
      <c r="C200" s="14">
        <f>IF($A200="","",'Ürünler'!C200)</f>
        <v/>
      </c>
      <c r="D200" s="17">
        <f>IF($A200="","",'Ürünler'!D200)</f>
        <v/>
      </c>
      <c r="E200" s="18">
        <f>IF($A200="","",N('Ürünler'!H200))</f>
        <v/>
      </c>
      <c r="F200" s="18">
        <f>IF($A200="","",SUMIFS('Hareketler'!$E$5:$E$1004,'Hareketler'!$B$5:$B$1004,$A200,'Hareketler'!$D$5:$D$1004,"Giriş"))</f>
        <v/>
      </c>
      <c r="G200" s="18">
        <f>IF($A200="","",SUMIFS('Hareketler'!$E$5:$E$1004,'Hareketler'!$B$5:$B$1004,$A200,'Hareketler'!$D$5:$D$1004,"Çıkış"))</f>
        <v/>
      </c>
      <c r="H200" s="19">
        <f>IF($A200="","",E200+F200-G200)</f>
        <v/>
      </c>
      <c r="I200" s="18">
        <f>IF($A200="","",N('Ürünler'!G200))</f>
        <v/>
      </c>
      <c r="J200" s="16">
        <f>IF($A200="","",H200*N('Ürünler'!E200))</f>
        <v/>
      </c>
      <c r="K200" s="20">
        <f>IF($A200="","",IF(H200&lt;=0,"TÜKENDİ",IF(H200&lt;=I200,"KRİTİK","YETERLİ")))</f>
        <v/>
      </c>
      <c r="L200">
        <f>IF(OR($A200="",K200="YETERLİ"),"",COUNTIF($K$5:K200,"TÜKENDİ")+COUNTIF($K$5:K200,"KRİTİK"))</f>
        <v/>
      </c>
      <c r="M200">
        <f>IF($A200="","",SUMIFS('Hareketler'!$G$5:$G$1004,'Hareketler'!$B$5:$B$1004,$A200,'Hareketler'!$D$5:$D$1004,"Çıkış"))</f>
        <v/>
      </c>
      <c r="N200">
        <f>IF($A200="","",M200+ROW()/10000000)</f>
        <v/>
      </c>
    </row>
    <row r="201">
      <c r="A201" s="14">
        <f>IF('Ürünler'!A201="","",'Ürünler'!A201)</f>
        <v/>
      </c>
      <c r="B201" s="14">
        <f>IF($A201="","",'Ürünler'!B201)</f>
        <v/>
      </c>
      <c r="C201" s="14">
        <f>IF($A201="","",'Ürünler'!C201)</f>
        <v/>
      </c>
      <c r="D201" s="17">
        <f>IF($A201="","",'Ürünler'!D201)</f>
        <v/>
      </c>
      <c r="E201" s="18">
        <f>IF($A201="","",N('Ürünler'!H201))</f>
        <v/>
      </c>
      <c r="F201" s="18">
        <f>IF($A201="","",SUMIFS('Hareketler'!$E$5:$E$1004,'Hareketler'!$B$5:$B$1004,$A201,'Hareketler'!$D$5:$D$1004,"Giriş"))</f>
        <v/>
      </c>
      <c r="G201" s="18">
        <f>IF($A201="","",SUMIFS('Hareketler'!$E$5:$E$1004,'Hareketler'!$B$5:$B$1004,$A201,'Hareketler'!$D$5:$D$1004,"Çıkış"))</f>
        <v/>
      </c>
      <c r="H201" s="19">
        <f>IF($A201="","",E201+F201-G201)</f>
        <v/>
      </c>
      <c r="I201" s="18">
        <f>IF($A201="","",N('Ürünler'!G201))</f>
        <v/>
      </c>
      <c r="J201" s="16">
        <f>IF($A201="","",H201*N('Ürünler'!E201))</f>
        <v/>
      </c>
      <c r="K201" s="20">
        <f>IF($A201="","",IF(H201&lt;=0,"TÜKENDİ",IF(H201&lt;=I201,"KRİTİK","YETERLİ")))</f>
        <v/>
      </c>
      <c r="L201">
        <f>IF(OR($A201="",K201="YETERLİ"),"",COUNTIF($K$5:K201,"TÜKENDİ")+COUNTIF($K$5:K201,"KRİTİK"))</f>
        <v/>
      </c>
      <c r="M201">
        <f>IF($A201="","",SUMIFS('Hareketler'!$G$5:$G$1004,'Hareketler'!$B$5:$B$1004,$A201,'Hareketler'!$D$5:$D$1004,"Çıkış"))</f>
        <v/>
      </c>
      <c r="N201">
        <f>IF($A201="","",M201+ROW()/10000000)</f>
        <v/>
      </c>
    </row>
    <row r="202">
      <c r="A202" s="14">
        <f>IF('Ürünler'!A202="","",'Ürünler'!A202)</f>
        <v/>
      </c>
      <c r="B202" s="14">
        <f>IF($A202="","",'Ürünler'!B202)</f>
        <v/>
      </c>
      <c r="C202" s="14">
        <f>IF($A202="","",'Ürünler'!C202)</f>
        <v/>
      </c>
      <c r="D202" s="17">
        <f>IF($A202="","",'Ürünler'!D202)</f>
        <v/>
      </c>
      <c r="E202" s="18">
        <f>IF($A202="","",N('Ürünler'!H202))</f>
        <v/>
      </c>
      <c r="F202" s="18">
        <f>IF($A202="","",SUMIFS('Hareketler'!$E$5:$E$1004,'Hareketler'!$B$5:$B$1004,$A202,'Hareketler'!$D$5:$D$1004,"Giriş"))</f>
        <v/>
      </c>
      <c r="G202" s="18">
        <f>IF($A202="","",SUMIFS('Hareketler'!$E$5:$E$1004,'Hareketler'!$B$5:$B$1004,$A202,'Hareketler'!$D$5:$D$1004,"Çıkış"))</f>
        <v/>
      </c>
      <c r="H202" s="19">
        <f>IF($A202="","",E202+F202-G202)</f>
        <v/>
      </c>
      <c r="I202" s="18">
        <f>IF($A202="","",N('Ürünler'!G202))</f>
        <v/>
      </c>
      <c r="J202" s="16">
        <f>IF($A202="","",H202*N('Ürünler'!E202))</f>
        <v/>
      </c>
      <c r="K202" s="20">
        <f>IF($A202="","",IF(H202&lt;=0,"TÜKENDİ",IF(H202&lt;=I202,"KRİTİK","YETERLİ")))</f>
        <v/>
      </c>
      <c r="L202">
        <f>IF(OR($A202="",K202="YETERLİ"),"",COUNTIF($K$5:K202,"TÜKENDİ")+COUNTIF($K$5:K202,"KRİTİK"))</f>
        <v/>
      </c>
      <c r="M202">
        <f>IF($A202="","",SUMIFS('Hareketler'!$G$5:$G$1004,'Hareketler'!$B$5:$B$1004,$A202,'Hareketler'!$D$5:$D$1004,"Çıkış"))</f>
        <v/>
      </c>
      <c r="N202">
        <f>IF($A202="","",M202+ROW()/10000000)</f>
        <v/>
      </c>
    </row>
    <row r="203">
      <c r="A203" s="14">
        <f>IF('Ürünler'!A203="","",'Ürünler'!A203)</f>
        <v/>
      </c>
      <c r="B203" s="14">
        <f>IF($A203="","",'Ürünler'!B203)</f>
        <v/>
      </c>
      <c r="C203" s="14">
        <f>IF($A203="","",'Ürünler'!C203)</f>
        <v/>
      </c>
      <c r="D203" s="17">
        <f>IF($A203="","",'Ürünler'!D203)</f>
        <v/>
      </c>
      <c r="E203" s="18">
        <f>IF($A203="","",N('Ürünler'!H203))</f>
        <v/>
      </c>
      <c r="F203" s="18">
        <f>IF($A203="","",SUMIFS('Hareketler'!$E$5:$E$1004,'Hareketler'!$B$5:$B$1004,$A203,'Hareketler'!$D$5:$D$1004,"Giriş"))</f>
        <v/>
      </c>
      <c r="G203" s="18">
        <f>IF($A203="","",SUMIFS('Hareketler'!$E$5:$E$1004,'Hareketler'!$B$5:$B$1004,$A203,'Hareketler'!$D$5:$D$1004,"Çıkış"))</f>
        <v/>
      </c>
      <c r="H203" s="19">
        <f>IF($A203="","",E203+F203-G203)</f>
        <v/>
      </c>
      <c r="I203" s="18">
        <f>IF($A203="","",N('Ürünler'!G203))</f>
        <v/>
      </c>
      <c r="J203" s="16">
        <f>IF($A203="","",H203*N('Ürünler'!E203))</f>
        <v/>
      </c>
      <c r="K203" s="20">
        <f>IF($A203="","",IF(H203&lt;=0,"TÜKENDİ",IF(H203&lt;=I203,"KRİTİK","YETERLİ")))</f>
        <v/>
      </c>
      <c r="L203">
        <f>IF(OR($A203="",K203="YETERLİ"),"",COUNTIF($K$5:K203,"TÜKENDİ")+COUNTIF($K$5:K203,"KRİTİK"))</f>
        <v/>
      </c>
      <c r="M203">
        <f>IF($A203="","",SUMIFS('Hareketler'!$G$5:$G$1004,'Hareketler'!$B$5:$B$1004,$A203,'Hareketler'!$D$5:$D$1004,"Çıkış"))</f>
        <v/>
      </c>
      <c r="N203">
        <f>IF($A203="","",M203+ROW()/10000000)</f>
        <v/>
      </c>
    </row>
    <row r="204">
      <c r="A204" s="14">
        <f>IF('Ürünler'!A204="","",'Ürünler'!A204)</f>
        <v/>
      </c>
      <c r="B204" s="14">
        <f>IF($A204="","",'Ürünler'!B204)</f>
        <v/>
      </c>
      <c r="C204" s="14">
        <f>IF($A204="","",'Ürünler'!C204)</f>
        <v/>
      </c>
      <c r="D204" s="17">
        <f>IF($A204="","",'Ürünler'!D204)</f>
        <v/>
      </c>
      <c r="E204" s="18">
        <f>IF($A204="","",N('Ürünler'!H204))</f>
        <v/>
      </c>
      <c r="F204" s="18">
        <f>IF($A204="","",SUMIFS('Hareketler'!$E$5:$E$1004,'Hareketler'!$B$5:$B$1004,$A204,'Hareketler'!$D$5:$D$1004,"Giriş"))</f>
        <v/>
      </c>
      <c r="G204" s="18">
        <f>IF($A204="","",SUMIFS('Hareketler'!$E$5:$E$1004,'Hareketler'!$B$5:$B$1004,$A204,'Hareketler'!$D$5:$D$1004,"Çıkış"))</f>
        <v/>
      </c>
      <c r="H204" s="19">
        <f>IF($A204="","",E204+F204-G204)</f>
        <v/>
      </c>
      <c r="I204" s="18">
        <f>IF($A204="","",N('Ürünler'!G204))</f>
        <v/>
      </c>
      <c r="J204" s="16">
        <f>IF($A204="","",H204*N('Ürünler'!E204))</f>
        <v/>
      </c>
      <c r="K204" s="20">
        <f>IF($A204="","",IF(H204&lt;=0,"TÜKENDİ",IF(H204&lt;=I204,"KRİTİK","YETERLİ")))</f>
        <v/>
      </c>
      <c r="L204">
        <f>IF(OR($A204="",K204="YETERLİ"),"",COUNTIF($K$5:K204,"TÜKENDİ")+COUNTIF($K$5:K204,"KRİTİK"))</f>
        <v/>
      </c>
      <c r="M204">
        <f>IF($A204="","",SUMIFS('Hareketler'!$G$5:$G$1004,'Hareketler'!$B$5:$B$1004,$A204,'Hareketler'!$D$5:$D$1004,"Çıkış"))</f>
        <v/>
      </c>
      <c r="N204">
        <f>IF($A204="","",M204+ROW()/10000000)</f>
        <v/>
      </c>
    </row>
  </sheetData>
  <mergeCells count="2">
    <mergeCell ref="A2:K2"/>
    <mergeCell ref="A1:K1"/>
  </mergeCells>
  <conditionalFormatting sqref="K5:K204">
    <cfRule type="expression" priority="1" dxfId="2">
      <formula>$K5="TÜKENDİ"</formula>
    </cfRule>
    <cfRule type="expression" priority="2" dxfId="3">
      <formula>$K5="KRİTİK"</formula>
    </cfRule>
    <cfRule type="expression" priority="3" dxfId="4">
      <formula>$K5="YETERLİ"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2410C"/>
    <outlinePr summaryBelow="1" summaryRight="1"/>
    <pageSetUpPr/>
  </sheetPr>
  <dimension ref="A1:G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4" customWidth="1" min="3" max="3"/>
    <col width="14" customWidth="1" min="4" max="4"/>
    <col width="14" customWidth="1" min="5" max="5"/>
    <col width="16" customWidth="1" min="6" max="6"/>
    <col width="13" customWidth="1" min="7" max="7"/>
  </cols>
  <sheetData>
    <row r="1" ht="34" customHeight="1">
      <c r="A1" s="7" t="inlineStr">
        <is>
          <t>Kritik Stok — Sipariş Verilmesi Gerekenler</t>
        </is>
      </c>
    </row>
    <row r="2" ht="20" customHeight="1">
      <c r="A2" s="8" t="inlineStr">
        <is>
          <t>Minimum stokun altına düşen ve tükenen ürünler burada kendiliğinden listelenir.</t>
        </is>
      </c>
    </row>
    <row r="4" ht="32" customHeight="1">
      <c r="A4" s="9" t="inlineStr">
        <is>
          <t>Sıra</t>
        </is>
      </c>
      <c r="B4" s="9" t="inlineStr">
        <is>
          <t>Ürün Kodu</t>
        </is>
      </c>
      <c r="C4" s="9" t="inlineStr">
        <is>
          <t>Ürün Adı</t>
        </is>
      </c>
      <c r="D4" s="9" t="inlineStr">
        <is>
          <t>Mevcut Stok</t>
        </is>
      </c>
      <c r="E4" s="9" t="inlineStr">
        <is>
          <t>Minimum Stok</t>
        </is>
      </c>
      <c r="F4" s="9" t="inlineStr">
        <is>
          <t>Önerilen Sipariş</t>
        </is>
      </c>
      <c r="G4" s="9" t="inlineStr">
        <is>
          <t>Durum</t>
        </is>
      </c>
    </row>
    <row r="5">
      <c r="A5" s="17">
        <f>IF(1&gt;MAX('Stok Durumu'!$L$5:$L$204),"",1)</f>
        <v/>
      </c>
      <c r="B5" s="14">
        <f>IF($A5="","",INDEX('Stok Durumu'!$A$5:$A$204,MATCH($A5,'Stok Durumu'!$L$5:$L$204,0)))</f>
        <v/>
      </c>
      <c r="C5" s="14">
        <f>IF($A5="","",INDEX('Stok Durumu'!$B$5:$B$204,MATCH($A5,'Stok Durumu'!$L$5:$L$204,0)))</f>
        <v/>
      </c>
      <c r="D5" s="18">
        <f>IF($A5="","",INDEX('Stok Durumu'!$H$5:$H$204,MATCH($A5,'Stok Durumu'!$L$5:$L$204,0)))</f>
        <v/>
      </c>
      <c r="E5" s="18">
        <f>IF($A5="","",INDEX('Stok Durumu'!$I$5:$I$204,MATCH($A5,'Stok Durumu'!$L$5:$L$204,0)))</f>
        <v/>
      </c>
      <c r="F5" s="19">
        <f>IF($A5="","",MAX(0,E5-D5))</f>
        <v/>
      </c>
      <c r="G5" s="20">
        <f>IF($A5="","",INDEX('Stok Durumu'!$K$5:$K$204,MATCH($A5,'Stok Durumu'!$L$5:$L$204,0)))</f>
        <v/>
      </c>
    </row>
    <row r="6">
      <c r="A6" s="17">
        <f>IF(2&gt;MAX('Stok Durumu'!$L$5:$L$204),"",2)</f>
        <v/>
      </c>
      <c r="B6" s="14">
        <f>IF($A6="","",INDEX('Stok Durumu'!$A$5:$A$204,MATCH($A6,'Stok Durumu'!$L$5:$L$204,0)))</f>
        <v/>
      </c>
      <c r="C6" s="14">
        <f>IF($A6="","",INDEX('Stok Durumu'!$B$5:$B$204,MATCH($A6,'Stok Durumu'!$L$5:$L$204,0)))</f>
        <v/>
      </c>
      <c r="D6" s="18">
        <f>IF($A6="","",INDEX('Stok Durumu'!$H$5:$H$204,MATCH($A6,'Stok Durumu'!$L$5:$L$204,0)))</f>
        <v/>
      </c>
      <c r="E6" s="18">
        <f>IF($A6="","",INDEX('Stok Durumu'!$I$5:$I$204,MATCH($A6,'Stok Durumu'!$L$5:$L$204,0)))</f>
        <v/>
      </c>
      <c r="F6" s="19">
        <f>IF($A6="","",MAX(0,E6-D6))</f>
        <v/>
      </c>
      <c r="G6" s="20">
        <f>IF($A6="","",INDEX('Stok Durumu'!$K$5:$K$204,MATCH($A6,'Stok Durumu'!$L$5:$L$204,0)))</f>
        <v/>
      </c>
    </row>
    <row r="7">
      <c r="A7" s="17">
        <f>IF(3&gt;MAX('Stok Durumu'!$L$5:$L$204),"",3)</f>
        <v/>
      </c>
      <c r="B7" s="14">
        <f>IF($A7="","",INDEX('Stok Durumu'!$A$5:$A$204,MATCH($A7,'Stok Durumu'!$L$5:$L$204,0)))</f>
        <v/>
      </c>
      <c r="C7" s="14">
        <f>IF($A7="","",INDEX('Stok Durumu'!$B$5:$B$204,MATCH($A7,'Stok Durumu'!$L$5:$L$204,0)))</f>
        <v/>
      </c>
      <c r="D7" s="18">
        <f>IF($A7="","",INDEX('Stok Durumu'!$H$5:$H$204,MATCH($A7,'Stok Durumu'!$L$5:$L$204,0)))</f>
        <v/>
      </c>
      <c r="E7" s="18">
        <f>IF($A7="","",INDEX('Stok Durumu'!$I$5:$I$204,MATCH($A7,'Stok Durumu'!$L$5:$L$204,0)))</f>
        <v/>
      </c>
      <c r="F7" s="19">
        <f>IF($A7="","",MAX(0,E7-D7))</f>
        <v/>
      </c>
      <c r="G7" s="20">
        <f>IF($A7="","",INDEX('Stok Durumu'!$K$5:$K$204,MATCH($A7,'Stok Durumu'!$L$5:$L$204,0)))</f>
        <v/>
      </c>
    </row>
    <row r="8">
      <c r="A8" s="17">
        <f>IF(4&gt;MAX('Stok Durumu'!$L$5:$L$204),"",4)</f>
        <v/>
      </c>
      <c r="B8" s="14">
        <f>IF($A8="","",INDEX('Stok Durumu'!$A$5:$A$204,MATCH($A8,'Stok Durumu'!$L$5:$L$204,0)))</f>
        <v/>
      </c>
      <c r="C8" s="14">
        <f>IF($A8="","",INDEX('Stok Durumu'!$B$5:$B$204,MATCH($A8,'Stok Durumu'!$L$5:$L$204,0)))</f>
        <v/>
      </c>
      <c r="D8" s="18">
        <f>IF($A8="","",INDEX('Stok Durumu'!$H$5:$H$204,MATCH($A8,'Stok Durumu'!$L$5:$L$204,0)))</f>
        <v/>
      </c>
      <c r="E8" s="18">
        <f>IF($A8="","",INDEX('Stok Durumu'!$I$5:$I$204,MATCH($A8,'Stok Durumu'!$L$5:$L$204,0)))</f>
        <v/>
      </c>
      <c r="F8" s="19">
        <f>IF($A8="","",MAX(0,E8-D8))</f>
        <v/>
      </c>
      <c r="G8" s="20">
        <f>IF($A8="","",INDEX('Stok Durumu'!$K$5:$K$204,MATCH($A8,'Stok Durumu'!$L$5:$L$204,0)))</f>
        <v/>
      </c>
    </row>
    <row r="9">
      <c r="A9" s="17">
        <f>IF(5&gt;MAX('Stok Durumu'!$L$5:$L$204),"",5)</f>
        <v/>
      </c>
      <c r="B9" s="14">
        <f>IF($A9="","",INDEX('Stok Durumu'!$A$5:$A$204,MATCH($A9,'Stok Durumu'!$L$5:$L$204,0)))</f>
        <v/>
      </c>
      <c r="C9" s="14">
        <f>IF($A9="","",INDEX('Stok Durumu'!$B$5:$B$204,MATCH($A9,'Stok Durumu'!$L$5:$L$204,0)))</f>
        <v/>
      </c>
      <c r="D9" s="18">
        <f>IF($A9="","",INDEX('Stok Durumu'!$H$5:$H$204,MATCH($A9,'Stok Durumu'!$L$5:$L$204,0)))</f>
        <v/>
      </c>
      <c r="E9" s="18">
        <f>IF($A9="","",INDEX('Stok Durumu'!$I$5:$I$204,MATCH($A9,'Stok Durumu'!$L$5:$L$204,0)))</f>
        <v/>
      </c>
      <c r="F9" s="19">
        <f>IF($A9="","",MAX(0,E9-D9))</f>
        <v/>
      </c>
      <c r="G9" s="20">
        <f>IF($A9="","",INDEX('Stok Durumu'!$K$5:$K$204,MATCH($A9,'Stok Durumu'!$L$5:$L$204,0)))</f>
        <v/>
      </c>
    </row>
    <row r="10">
      <c r="A10" s="17">
        <f>IF(6&gt;MAX('Stok Durumu'!$L$5:$L$204),"",6)</f>
        <v/>
      </c>
      <c r="B10" s="14">
        <f>IF($A10="","",INDEX('Stok Durumu'!$A$5:$A$204,MATCH($A10,'Stok Durumu'!$L$5:$L$204,0)))</f>
        <v/>
      </c>
      <c r="C10" s="14">
        <f>IF($A10="","",INDEX('Stok Durumu'!$B$5:$B$204,MATCH($A10,'Stok Durumu'!$L$5:$L$204,0)))</f>
        <v/>
      </c>
      <c r="D10" s="18">
        <f>IF($A10="","",INDEX('Stok Durumu'!$H$5:$H$204,MATCH($A10,'Stok Durumu'!$L$5:$L$204,0)))</f>
        <v/>
      </c>
      <c r="E10" s="18">
        <f>IF($A10="","",INDEX('Stok Durumu'!$I$5:$I$204,MATCH($A10,'Stok Durumu'!$L$5:$L$204,0)))</f>
        <v/>
      </c>
      <c r="F10" s="19">
        <f>IF($A10="","",MAX(0,E10-D10))</f>
        <v/>
      </c>
      <c r="G10" s="20">
        <f>IF($A10="","",INDEX('Stok Durumu'!$K$5:$K$204,MATCH($A10,'Stok Durumu'!$L$5:$L$204,0)))</f>
        <v/>
      </c>
    </row>
    <row r="11">
      <c r="A11" s="17">
        <f>IF(7&gt;MAX('Stok Durumu'!$L$5:$L$204),"",7)</f>
        <v/>
      </c>
      <c r="B11" s="14">
        <f>IF($A11="","",INDEX('Stok Durumu'!$A$5:$A$204,MATCH($A11,'Stok Durumu'!$L$5:$L$204,0)))</f>
        <v/>
      </c>
      <c r="C11" s="14">
        <f>IF($A11="","",INDEX('Stok Durumu'!$B$5:$B$204,MATCH($A11,'Stok Durumu'!$L$5:$L$204,0)))</f>
        <v/>
      </c>
      <c r="D11" s="18">
        <f>IF($A11="","",INDEX('Stok Durumu'!$H$5:$H$204,MATCH($A11,'Stok Durumu'!$L$5:$L$204,0)))</f>
        <v/>
      </c>
      <c r="E11" s="18">
        <f>IF($A11="","",INDEX('Stok Durumu'!$I$5:$I$204,MATCH($A11,'Stok Durumu'!$L$5:$L$204,0)))</f>
        <v/>
      </c>
      <c r="F11" s="19">
        <f>IF($A11="","",MAX(0,E11-D11))</f>
        <v/>
      </c>
      <c r="G11" s="20">
        <f>IF($A11="","",INDEX('Stok Durumu'!$K$5:$K$204,MATCH($A11,'Stok Durumu'!$L$5:$L$204,0)))</f>
        <v/>
      </c>
    </row>
    <row r="12">
      <c r="A12" s="17">
        <f>IF(8&gt;MAX('Stok Durumu'!$L$5:$L$204),"",8)</f>
        <v/>
      </c>
      <c r="B12" s="14">
        <f>IF($A12="","",INDEX('Stok Durumu'!$A$5:$A$204,MATCH($A12,'Stok Durumu'!$L$5:$L$204,0)))</f>
        <v/>
      </c>
      <c r="C12" s="14">
        <f>IF($A12="","",INDEX('Stok Durumu'!$B$5:$B$204,MATCH($A12,'Stok Durumu'!$L$5:$L$204,0)))</f>
        <v/>
      </c>
      <c r="D12" s="18">
        <f>IF($A12="","",INDEX('Stok Durumu'!$H$5:$H$204,MATCH($A12,'Stok Durumu'!$L$5:$L$204,0)))</f>
        <v/>
      </c>
      <c r="E12" s="18">
        <f>IF($A12="","",INDEX('Stok Durumu'!$I$5:$I$204,MATCH($A12,'Stok Durumu'!$L$5:$L$204,0)))</f>
        <v/>
      </c>
      <c r="F12" s="19">
        <f>IF($A12="","",MAX(0,E12-D12))</f>
        <v/>
      </c>
      <c r="G12" s="20">
        <f>IF($A12="","",INDEX('Stok Durumu'!$K$5:$K$204,MATCH($A12,'Stok Durumu'!$L$5:$L$204,0)))</f>
        <v/>
      </c>
    </row>
    <row r="13">
      <c r="A13" s="17">
        <f>IF(9&gt;MAX('Stok Durumu'!$L$5:$L$204),"",9)</f>
        <v/>
      </c>
      <c r="B13" s="14">
        <f>IF($A13="","",INDEX('Stok Durumu'!$A$5:$A$204,MATCH($A13,'Stok Durumu'!$L$5:$L$204,0)))</f>
        <v/>
      </c>
      <c r="C13" s="14">
        <f>IF($A13="","",INDEX('Stok Durumu'!$B$5:$B$204,MATCH($A13,'Stok Durumu'!$L$5:$L$204,0)))</f>
        <v/>
      </c>
      <c r="D13" s="18">
        <f>IF($A13="","",INDEX('Stok Durumu'!$H$5:$H$204,MATCH($A13,'Stok Durumu'!$L$5:$L$204,0)))</f>
        <v/>
      </c>
      <c r="E13" s="18">
        <f>IF($A13="","",INDEX('Stok Durumu'!$I$5:$I$204,MATCH($A13,'Stok Durumu'!$L$5:$L$204,0)))</f>
        <v/>
      </c>
      <c r="F13" s="19">
        <f>IF($A13="","",MAX(0,E13-D13))</f>
        <v/>
      </c>
      <c r="G13" s="20">
        <f>IF($A13="","",INDEX('Stok Durumu'!$K$5:$K$204,MATCH($A13,'Stok Durumu'!$L$5:$L$204,0)))</f>
        <v/>
      </c>
    </row>
    <row r="14">
      <c r="A14" s="17">
        <f>IF(10&gt;MAX('Stok Durumu'!$L$5:$L$204),"",10)</f>
        <v/>
      </c>
      <c r="B14" s="14">
        <f>IF($A14="","",INDEX('Stok Durumu'!$A$5:$A$204,MATCH($A14,'Stok Durumu'!$L$5:$L$204,0)))</f>
        <v/>
      </c>
      <c r="C14" s="14">
        <f>IF($A14="","",INDEX('Stok Durumu'!$B$5:$B$204,MATCH($A14,'Stok Durumu'!$L$5:$L$204,0)))</f>
        <v/>
      </c>
      <c r="D14" s="18">
        <f>IF($A14="","",INDEX('Stok Durumu'!$H$5:$H$204,MATCH($A14,'Stok Durumu'!$L$5:$L$204,0)))</f>
        <v/>
      </c>
      <c r="E14" s="18">
        <f>IF($A14="","",INDEX('Stok Durumu'!$I$5:$I$204,MATCH($A14,'Stok Durumu'!$L$5:$L$204,0)))</f>
        <v/>
      </c>
      <c r="F14" s="19">
        <f>IF($A14="","",MAX(0,E14-D14))</f>
        <v/>
      </c>
      <c r="G14" s="20">
        <f>IF($A14="","",INDEX('Stok Durumu'!$K$5:$K$204,MATCH($A14,'Stok Durumu'!$L$5:$L$204,0)))</f>
        <v/>
      </c>
    </row>
    <row r="15">
      <c r="A15" s="17">
        <f>IF(11&gt;MAX('Stok Durumu'!$L$5:$L$204),"",11)</f>
        <v/>
      </c>
      <c r="B15" s="14">
        <f>IF($A15="","",INDEX('Stok Durumu'!$A$5:$A$204,MATCH($A15,'Stok Durumu'!$L$5:$L$204,0)))</f>
        <v/>
      </c>
      <c r="C15" s="14">
        <f>IF($A15="","",INDEX('Stok Durumu'!$B$5:$B$204,MATCH($A15,'Stok Durumu'!$L$5:$L$204,0)))</f>
        <v/>
      </c>
      <c r="D15" s="18">
        <f>IF($A15="","",INDEX('Stok Durumu'!$H$5:$H$204,MATCH($A15,'Stok Durumu'!$L$5:$L$204,0)))</f>
        <v/>
      </c>
      <c r="E15" s="18">
        <f>IF($A15="","",INDEX('Stok Durumu'!$I$5:$I$204,MATCH($A15,'Stok Durumu'!$L$5:$L$204,0)))</f>
        <v/>
      </c>
      <c r="F15" s="19">
        <f>IF($A15="","",MAX(0,E15-D15))</f>
        <v/>
      </c>
      <c r="G15" s="20">
        <f>IF($A15="","",INDEX('Stok Durumu'!$K$5:$K$204,MATCH($A15,'Stok Durumu'!$L$5:$L$204,0)))</f>
        <v/>
      </c>
    </row>
    <row r="16">
      <c r="A16" s="17">
        <f>IF(12&gt;MAX('Stok Durumu'!$L$5:$L$204),"",12)</f>
        <v/>
      </c>
      <c r="B16" s="14">
        <f>IF($A16="","",INDEX('Stok Durumu'!$A$5:$A$204,MATCH($A16,'Stok Durumu'!$L$5:$L$204,0)))</f>
        <v/>
      </c>
      <c r="C16" s="14">
        <f>IF($A16="","",INDEX('Stok Durumu'!$B$5:$B$204,MATCH($A16,'Stok Durumu'!$L$5:$L$204,0)))</f>
        <v/>
      </c>
      <c r="D16" s="18">
        <f>IF($A16="","",INDEX('Stok Durumu'!$H$5:$H$204,MATCH($A16,'Stok Durumu'!$L$5:$L$204,0)))</f>
        <v/>
      </c>
      <c r="E16" s="18">
        <f>IF($A16="","",INDEX('Stok Durumu'!$I$5:$I$204,MATCH($A16,'Stok Durumu'!$L$5:$L$204,0)))</f>
        <v/>
      </c>
      <c r="F16" s="19">
        <f>IF($A16="","",MAX(0,E16-D16))</f>
        <v/>
      </c>
      <c r="G16" s="20">
        <f>IF($A16="","",INDEX('Stok Durumu'!$K$5:$K$204,MATCH($A16,'Stok Durumu'!$L$5:$L$204,0)))</f>
        <v/>
      </c>
    </row>
    <row r="17">
      <c r="A17" s="17">
        <f>IF(13&gt;MAX('Stok Durumu'!$L$5:$L$204),"",13)</f>
        <v/>
      </c>
      <c r="B17" s="14">
        <f>IF($A17="","",INDEX('Stok Durumu'!$A$5:$A$204,MATCH($A17,'Stok Durumu'!$L$5:$L$204,0)))</f>
        <v/>
      </c>
      <c r="C17" s="14">
        <f>IF($A17="","",INDEX('Stok Durumu'!$B$5:$B$204,MATCH($A17,'Stok Durumu'!$L$5:$L$204,0)))</f>
        <v/>
      </c>
      <c r="D17" s="18">
        <f>IF($A17="","",INDEX('Stok Durumu'!$H$5:$H$204,MATCH($A17,'Stok Durumu'!$L$5:$L$204,0)))</f>
        <v/>
      </c>
      <c r="E17" s="18">
        <f>IF($A17="","",INDEX('Stok Durumu'!$I$5:$I$204,MATCH($A17,'Stok Durumu'!$L$5:$L$204,0)))</f>
        <v/>
      </c>
      <c r="F17" s="19">
        <f>IF($A17="","",MAX(0,E17-D17))</f>
        <v/>
      </c>
      <c r="G17" s="20">
        <f>IF($A17="","",INDEX('Stok Durumu'!$K$5:$K$204,MATCH($A17,'Stok Durumu'!$L$5:$L$204,0)))</f>
        <v/>
      </c>
    </row>
    <row r="18">
      <c r="A18" s="17">
        <f>IF(14&gt;MAX('Stok Durumu'!$L$5:$L$204),"",14)</f>
        <v/>
      </c>
      <c r="B18" s="14">
        <f>IF($A18="","",INDEX('Stok Durumu'!$A$5:$A$204,MATCH($A18,'Stok Durumu'!$L$5:$L$204,0)))</f>
        <v/>
      </c>
      <c r="C18" s="14">
        <f>IF($A18="","",INDEX('Stok Durumu'!$B$5:$B$204,MATCH($A18,'Stok Durumu'!$L$5:$L$204,0)))</f>
        <v/>
      </c>
      <c r="D18" s="18">
        <f>IF($A18="","",INDEX('Stok Durumu'!$H$5:$H$204,MATCH($A18,'Stok Durumu'!$L$5:$L$204,0)))</f>
        <v/>
      </c>
      <c r="E18" s="18">
        <f>IF($A18="","",INDEX('Stok Durumu'!$I$5:$I$204,MATCH($A18,'Stok Durumu'!$L$5:$L$204,0)))</f>
        <v/>
      </c>
      <c r="F18" s="19">
        <f>IF($A18="","",MAX(0,E18-D18))</f>
        <v/>
      </c>
      <c r="G18" s="20">
        <f>IF($A18="","",INDEX('Stok Durumu'!$K$5:$K$204,MATCH($A18,'Stok Durumu'!$L$5:$L$204,0)))</f>
        <v/>
      </c>
    </row>
    <row r="19">
      <c r="A19" s="17">
        <f>IF(15&gt;MAX('Stok Durumu'!$L$5:$L$204),"",15)</f>
        <v/>
      </c>
      <c r="B19" s="14">
        <f>IF($A19="","",INDEX('Stok Durumu'!$A$5:$A$204,MATCH($A19,'Stok Durumu'!$L$5:$L$204,0)))</f>
        <v/>
      </c>
      <c r="C19" s="14">
        <f>IF($A19="","",INDEX('Stok Durumu'!$B$5:$B$204,MATCH($A19,'Stok Durumu'!$L$5:$L$204,0)))</f>
        <v/>
      </c>
      <c r="D19" s="18">
        <f>IF($A19="","",INDEX('Stok Durumu'!$H$5:$H$204,MATCH($A19,'Stok Durumu'!$L$5:$L$204,0)))</f>
        <v/>
      </c>
      <c r="E19" s="18">
        <f>IF($A19="","",INDEX('Stok Durumu'!$I$5:$I$204,MATCH($A19,'Stok Durumu'!$L$5:$L$204,0)))</f>
        <v/>
      </c>
      <c r="F19" s="19">
        <f>IF($A19="","",MAX(0,E19-D19))</f>
        <v/>
      </c>
      <c r="G19" s="20">
        <f>IF($A19="","",INDEX('Stok Durumu'!$K$5:$K$204,MATCH($A19,'Stok Durumu'!$L$5:$L$204,0)))</f>
        <v/>
      </c>
    </row>
    <row r="20">
      <c r="A20" s="17">
        <f>IF(16&gt;MAX('Stok Durumu'!$L$5:$L$204),"",16)</f>
        <v/>
      </c>
      <c r="B20" s="14">
        <f>IF($A20="","",INDEX('Stok Durumu'!$A$5:$A$204,MATCH($A20,'Stok Durumu'!$L$5:$L$204,0)))</f>
        <v/>
      </c>
      <c r="C20" s="14">
        <f>IF($A20="","",INDEX('Stok Durumu'!$B$5:$B$204,MATCH($A20,'Stok Durumu'!$L$5:$L$204,0)))</f>
        <v/>
      </c>
      <c r="D20" s="18">
        <f>IF($A20="","",INDEX('Stok Durumu'!$H$5:$H$204,MATCH($A20,'Stok Durumu'!$L$5:$L$204,0)))</f>
        <v/>
      </c>
      <c r="E20" s="18">
        <f>IF($A20="","",INDEX('Stok Durumu'!$I$5:$I$204,MATCH($A20,'Stok Durumu'!$L$5:$L$204,0)))</f>
        <v/>
      </c>
      <c r="F20" s="19">
        <f>IF($A20="","",MAX(0,E20-D20))</f>
        <v/>
      </c>
      <c r="G20" s="20">
        <f>IF($A20="","",INDEX('Stok Durumu'!$K$5:$K$204,MATCH($A20,'Stok Durumu'!$L$5:$L$204,0)))</f>
        <v/>
      </c>
    </row>
    <row r="21">
      <c r="A21" s="17">
        <f>IF(17&gt;MAX('Stok Durumu'!$L$5:$L$204),"",17)</f>
        <v/>
      </c>
      <c r="B21" s="14">
        <f>IF($A21="","",INDEX('Stok Durumu'!$A$5:$A$204,MATCH($A21,'Stok Durumu'!$L$5:$L$204,0)))</f>
        <v/>
      </c>
      <c r="C21" s="14">
        <f>IF($A21="","",INDEX('Stok Durumu'!$B$5:$B$204,MATCH($A21,'Stok Durumu'!$L$5:$L$204,0)))</f>
        <v/>
      </c>
      <c r="D21" s="18">
        <f>IF($A21="","",INDEX('Stok Durumu'!$H$5:$H$204,MATCH($A21,'Stok Durumu'!$L$5:$L$204,0)))</f>
        <v/>
      </c>
      <c r="E21" s="18">
        <f>IF($A21="","",INDEX('Stok Durumu'!$I$5:$I$204,MATCH($A21,'Stok Durumu'!$L$5:$L$204,0)))</f>
        <v/>
      </c>
      <c r="F21" s="19">
        <f>IF($A21="","",MAX(0,E21-D21))</f>
        <v/>
      </c>
      <c r="G21" s="20">
        <f>IF($A21="","",INDEX('Stok Durumu'!$K$5:$K$204,MATCH($A21,'Stok Durumu'!$L$5:$L$204,0)))</f>
        <v/>
      </c>
    </row>
    <row r="22">
      <c r="A22" s="17">
        <f>IF(18&gt;MAX('Stok Durumu'!$L$5:$L$204),"",18)</f>
        <v/>
      </c>
      <c r="B22" s="14">
        <f>IF($A22="","",INDEX('Stok Durumu'!$A$5:$A$204,MATCH($A22,'Stok Durumu'!$L$5:$L$204,0)))</f>
        <v/>
      </c>
      <c r="C22" s="14">
        <f>IF($A22="","",INDEX('Stok Durumu'!$B$5:$B$204,MATCH($A22,'Stok Durumu'!$L$5:$L$204,0)))</f>
        <v/>
      </c>
      <c r="D22" s="18">
        <f>IF($A22="","",INDEX('Stok Durumu'!$H$5:$H$204,MATCH($A22,'Stok Durumu'!$L$5:$L$204,0)))</f>
        <v/>
      </c>
      <c r="E22" s="18">
        <f>IF($A22="","",INDEX('Stok Durumu'!$I$5:$I$204,MATCH($A22,'Stok Durumu'!$L$5:$L$204,0)))</f>
        <v/>
      </c>
      <c r="F22" s="19">
        <f>IF($A22="","",MAX(0,E22-D22))</f>
        <v/>
      </c>
      <c r="G22" s="20">
        <f>IF($A22="","",INDEX('Stok Durumu'!$K$5:$K$204,MATCH($A22,'Stok Durumu'!$L$5:$L$204,0)))</f>
        <v/>
      </c>
    </row>
    <row r="23">
      <c r="A23" s="17">
        <f>IF(19&gt;MAX('Stok Durumu'!$L$5:$L$204),"",19)</f>
        <v/>
      </c>
      <c r="B23" s="14">
        <f>IF($A23="","",INDEX('Stok Durumu'!$A$5:$A$204,MATCH($A23,'Stok Durumu'!$L$5:$L$204,0)))</f>
        <v/>
      </c>
      <c r="C23" s="14">
        <f>IF($A23="","",INDEX('Stok Durumu'!$B$5:$B$204,MATCH($A23,'Stok Durumu'!$L$5:$L$204,0)))</f>
        <v/>
      </c>
      <c r="D23" s="18">
        <f>IF($A23="","",INDEX('Stok Durumu'!$H$5:$H$204,MATCH($A23,'Stok Durumu'!$L$5:$L$204,0)))</f>
        <v/>
      </c>
      <c r="E23" s="18">
        <f>IF($A23="","",INDEX('Stok Durumu'!$I$5:$I$204,MATCH($A23,'Stok Durumu'!$L$5:$L$204,0)))</f>
        <v/>
      </c>
      <c r="F23" s="19">
        <f>IF($A23="","",MAX(0,E23-D23))</f>
        <v/>
      </c>
      <c r="G23" s="20">
        <f>IF($A23="","",INDEX('Stok Durumu'!$K$5:$K$204,MATCH($A23,'Stok Durumu'!$L$5:$L$204,0)))</f>
        <v/>
      </c>
    </row>
    <row r="24">
      <c r="A24" s="17">
        <f>IF(20&gt;MAX('Stok Durumu'!$L$5:$L$204),"",20)</f>
        <v/>
      </c>
      <c r="B24" s="14">
        <f>IF($A24="","",INDEX('Stok Durumu'!$A$5:$A$204,MATCH($A24,'Stok Durumu'!$L$5:$L$204,0)))</f>
        <v/>
      </c>
      <c r="C24" s="14">
        <f>IF($A24="","",INDEX('Stok Durumu'!$B$5:$B$204,MATCH($A24,'Stok Durumu'!$L$5:$L$204,0)))</f>
        <v/>
      </c>
      <c r="D24" s="18">
        <f>IF($A24="","",INDEX('Stok Durumu'!$H$5:$H$204,MATCH($A24,'Stok Durumu'!$L$5:$L$204,0)))</f>
        <v/>
      </c>
      <c r="E24" s="18">
        <f>IF($A24="","",INDEX('Stok Durumu'!$I$5:$I$204,MATCH($A24,'Stok Durumu'!$L$5:$L$204,0)))</f>
        <v/>
      </c>
      <c r="F24" s="19">
        <f>IF($A24="","",MAX(0,E24-D24))</f>
        <v/>
      </c>
      <c r="G24" s="20">
        <f>IF($A24="","",INDEX('Stok Durumu'!$K$5:$K$204,MATCH($A24,'Stok Durumu'!$L$5:$L$204,0)))</f>
        <v/>
      </c>
    </row>
    <row r="25">
      <c r="A25" s="17">
        <f>IF(21&gt;MAX('Stok Durumu'!$L$5:$L$204),"",21)</f>
        <v/>
      </c>
      <c r="B25" s="14">
        <f>IF($A25="","",INDEX('Stok Durumu'!$A$5:$A$204,MATCH($A25,'Stok Durumu'!$L$5:$L$204,0)))</f>
        <v/>
      </c>
      <c r="C25" s="14">
        <f>IF($A25="","",INDEX('Stok Durumu'!$B$5:$B$204,MATCH($A25,'Stok Durumu'!$L$5:$L$204,0)))</f>
        <v/>
      </c>
      <c r="D25" s="18">
        <f>IF($A25="","",INDEX('Stok Durumu'!$H$5:$H$204,MATCH($A25,'Stok Durumu'!$L$5:$L$204,0)))</f>
        <v/>
      </c>
      <c r="E25" s="18">
        <f>IF($A25="","",INDEX('Stok Durumu'!$I$5:$I$204,MATCH($A25,'Stok Durumu'!$L$5:$L$204,0)))</f>
        <v/>
      </c>
      <c r="F25" s="19">
        <f>IF($A25="","",MAX(0,E25-D25))</f>
        <v/>
      </c>
      <c r="G25" s="20">
        <f>IF($A25="","",INDEX('Stok Durumu'!$K$5:$K$204,MATCH($A25,'Stok Durumu'!$L$5:$L$204,0)))</f>
        <v/>
      </c>
    </row>
    <row r="26">
      <c r="A26" s="17">
        <f>IF(22&gt;MAX('Stok Durumu'!$L$5:$L$204),"",22)</f>
        <v/>
      </c>
      <c r="B26" s="14">
        <f>IF($A26="","",INDEX('Stok Durumu'!$A$5:$A$204,MATCH($A26,'Stok Durumu'!$L$5:$L$204,0)))</f>
        <v/>
      </c>
      <c r="C26" s="14">
        <f>IF($A26="","",INDEX('Stok Durumu'!$B$5:$B$204,MATCH($A26,'Stok Durumu'!$L$5:$L$204,0)))</f>
        <v/>
      </c>
      <c r="D26" s="18">
        <f>IF($A26="","",INDEX('Stok Durumu'!$H$5:$H$204,MATCH($A26,'Stok Durumu'!$L$5:$L$204,0)))</f>
        <v/>
      </c>
      <c r="E26" s="18">
        <f>IF($A26="","",INDEX('Stok Durumu'!$I$5:$I$204,MATCH($A26,'Stok Durumu'!$L$5:$L$204,0)))</f>
        <v/>
      </c>
      <c r="F26" s="19">
        <f>IF($A26="","",MAX(0,E26-D26))</f>
        <v/>
      </c>
      <c r="G26" s="20">
        <f>IF($A26="","",INDEX('Stok Durumu'!$K$5:$K$204,MATCH($A26,'Stok Durumu'!$L$5:$L$204,0)))</f>
        <v/>
      </c>
    </row>
    <row r="27">
      <c r="A27" s="17">
        <f>IF(23&gt;MAX('Stok Durumu'!$L$5:$L$204),"",23)</f>
        <v/>
      </c>
      <c r="B27" s="14">
        <f>IF($A27="","",INDEX('Stok Durumu'!$A$5:$A$204,MATCH($A27,'Stok Durumu'!$L$5:$L$204,0)))</f>
        <v/>
      </c>
      <c r="C27" s="14">
        <f>IF($A27="","",INDEX('Stok Durumu'!$B$5:$B$204,MATCH($A27,'Stok Durumu'!$L$5:$L$204,0)))</f>
        <v/>
      </c>
      <c r="D27" s="18">
        <f>IF($A27="","",INDEX('Stok Durumu'!$H$5:$H$204,MATCH($A27,'Stok Durumu'!$L$5:$L$204,0)))</f>
        <v/>
      </c>
      <c r="E27" s="18">
        <f>IF($A27="","",INDEX('Stok Durumu'!$I$5:$I$204,MATCH($A27,'Stok Durumu'!$L$5:$L$204,0)))</f>
        <v/>
      </c>
      <c r="F27" s="19">
        <f>IF($A27="","",MAX(0,E27-D27))</f>
        <v/>
      </c>
      <c r="G27" s="20">
        <f>IF($A27="","",INDEX('Stok Durumu'!$K$5:$K$204,MATCH($A27,'Stok Durumu'!$L$5:$L$204,0)))</f>
        <v/>
      </c>
    </row>
    <row r="28">
      <c r="A28" s="17">
        <f>IF(24&gt;MAX('Stok Durumu'!$L$5:$L$204),"",24)</f>
        <v/>
      </c>
      <c r="B28" s="14">
        <f>IF($A28="","",INDEX('Stok Durumu'!$A$5:$A$204,MATCH($A28,'Stok Durumu'!$L$5:$L$204,0)))</f>
        <v/>
      </c>
      <c r="C28" s="14">
        <f>IF($A28="","",INDEX('Stok Durumu'!$B$5:$B$204,MATCH($A28,'Stok Durumu'!$L$5:$L$204,0)))</f>
        <v/>
      </c>
      <c r="D28" s="18">
        <f>IF($A28="","",INDEX('Stok Durumu'!$H$5:$H$204,MATCH($A28,'Stok Durumu'!$L$5:$L$204,0)))</f>
        <v/>
      </c>
      <c r="E28" s="18">
        <f>IF($A28="","",INDEX('Stok Durumu'!$I$5:$I$204,MATCH($A28,'Stok Durumu'!$L$5:$L$204,0)))</f>
        <v/>
      </c>
      <c r="F28" s="19">
        <f>IF($A28="","",MAX(0,E28-D28))</f>
        <v/>
      </c>
      <c r="G28" s="20">
        <f>IF($A28="","",INDEX('Stok Durumu'!$K$5:$K$204,MATCH($A28,'Stok Durumu'!$L$5:$L$204,0)))</f>
        <v/>
      </c>
    </row>
    <row r="29">
      <c r="A29" s="17">
        <f>IF(25&gt;MAX('Stok Durumu'!$L$5:$L$204),"",25)</f>
        <v/>
      </c>
      <c r="B29" s="14">
        <f>IF($A29="","",INDEX('Stok Durumu'!$A$5:$A$204,MATCH($A29,'Stok Durumu'!$L$5:$L$204,0)))</f>
        <v/>
      </c>
      <c r="C29" s="14">
        <f>IF($A29="","",INDEX('Stok Durumu'!$B$5:$B$204,MATCH($A29,'Stok Durumu'!$L$5:$L$204,0)))</f>
        <v/>
      </c>
      <c r="D29" s="18">
        <f>IF($A29="","",INDEX('Stok Durumu'!$H$5:$H$204,MATCH($A29,'Stok Durumu'!$L$5:$L$204,0)))</f>
        <v/>
      </c>
      <c r="E29" s="18">
        <f>IF($A29="","",INDEX('Stok Durumu'!$I$5:$I$204,MATCH($A29,'Stok Durumu'!$L$5:$L$204,0)))</f>
        <v/>
      </c>
      <c r="F29" s="19">
        <f>IF($A29="","",MAX(0,E29-D29))</f>
        <v/>
      </c>
      <c r="G29" s="20">
        <f>IF($A29="","",INDEX('Stok Durumu'!$K$5:$K$204,MATCH($A29,'Stok Durumu'!$L$5:$L$204,0)))</f>
        <v/>
      </c>
    </row>
    <row r="30">
      <c r="A30" s="17">
        <f>IF(26&gt;MAX('Stok Durumu'!$L$5:$L$204),"",26)</f>
        <v/>
      </c>
      <c r="B30" s="14">
        <f>IF($A30="","",INDEX('Stok Durumu'!$A$5:$A$204,MATCH($A30,'Stok Durumu'!$L$5:$L$204,0)))</f>
        <v/>
      </c>
      <c r="C30" s="14">
        <f>IF($A30="","",INDEX('Stok Durumu'!$B$5:$B$204,MATCH($A30,'Stok Durumu'!$L$5:$L$204,0)))</f>
        <v/>
      </c>
      <c r="D30" s="18">
        <f>IF($A30="","",INDEX('Stok Durumu'!$H$5:$H$204,MATCH($A30,'Stok Durumu'!$L$5:$L$204,0)))</f>
        <v/>
      </c>
      <c r="E30" s="18">
        <f>IF($A30="","",INDEX('Stok Durumu'!$I$5:$I$204,MATCH($A30,'Stok Durumu'!$L$5:$L$204,0)))</f>
        <v/>
      </c>
      <c r="F30" s="19">
        <f>IF($A30="","",MAX(0,E30-D30))</f>
        <v/>
      </c>
      <c r="G30" s="20">
        <f>IF($A30="","",INDEX('Stok Durumu'!$K$5:$K$204,MATCH($A30,'Stok Durumu'!$L$5:$L$204,0)))</f>
        <v/>
      </c>
    </row>
    <row r="31">
      <c r="A31" s="17">
        <f>IF(27&gt;MAX('Stok Durumu'!$L$5:$L$204),"",27)</f>
        <v/>
      </c>
      <c r="B31" s="14">
        <f>IF($A31="","",INDEX('Stok Durumu'!$A$5:$A$204,MATCH($A31,'Stok Durumu'!$L$5:$L$204,0)))</f>
        <v/>
      </c>
      <c r="C31" s="14">
        <f>IF($A31="","",INDEX('Stok Durumu'!$B$5:$B$204,MATCH($A31,'Stok Durumu'!$L$5:$L$204,0)))</f>
        <v/>
      </c>
      <c r="D31" s="18">
        <f>IF($A31="","",INDEX('Stok Durumu'!$H$5:$H$204,MATCH($A31,'Stok Durumu'!$L$5:$L$204,0)))</f>
        <v/>
      </c>
      <c r="E31" s="18">
        <f>IF($A31="","",INDEX('Stok Durumu'!$I$5:$I$204,MATCH($A31,'Stok Durumu'!$L$5:$L$204,0)))</f>
        <v/>
      </c>
      <c r="F31" s="19">
        <f>IF($A31="","",MAX(0,E31-D31))</f>
        <v/>
      </c>
      <c r="G31" s="20">
        <f>IF($A31="","",INDEX('Stok Durumu'!$K$5:$K$204,MATCH($A31,'Stok Durumu'!$L$5:$L$204,0)))</f>
        <v/>
      </c>
    </row>
    <row r="32">
      <c r="A32" s="17">
        <f>IF(28&gt;MAX('Stok Durumu'!$L$5:$L$204),"",28)</f>
        <v/>
      </c>
      <c r="B32" s="14">
        <f>IF($A32="","",INDEX('Stok Durumu'!$A$5:$A$204,MATCH($A32,'Stok Durumu'!$L$5:$L$204,0)))</f>
        <v/>
      </c>
      <c r="C32" s="14">
        <f>IF($A32="","",INDEX('Stok Durumu'!$B$5:$B$204,MATCH($A32,'Stok Durumu'!$L$5:$L$204,0)))</f>
        <v/>
      </c>
      <c r="D32" s="18">
        <f>IF($A32="","",INDEX('Stok Durumu'!$H$5:$H$204,MATCH($A32,'Stok Durumu'!$L$5:$L$204,0)))</f>
        <v/>
      </c>
      <c r="E32" s="18">
        <f>IF($A32="","",INDEX('Stok Durumu'!$I$5:$I$204,MATCH($A32,'Stok Durumu'!$L$5:$L$204,0)))</f>
        <v/>
      </c>
      <c r="F32" s="19">
        <f>IF($A32="","",MAX(0,E32-D32))</f>
        <v/>
      </c>
      <c r="G32" s="20">
        <f>IF($A32="","",INDEX('Stok Durumu'!$K$5:$K$204,MATCH($A32,'Stok Durumu'!$L$5:$L$204,0)))</f>
        <v/>
      </c>
    </row>
    <row r="33">
      <c r="A33" s="17">
        <f>IF(29&gt;MAX('Stok Durumu'!$L$5:$L$204),"",29)</f>
        <v/>
      </c>
      <c r="B33" s="14">
        <f>IF($A33="","",INDEX('Stok Durumu'!$A$5:$A$204,MATCH($A33,'Stok Durumu'!$L$5:$L$204,0)))</f>
        <v/>
      </c>
      <c r="C33" s="14">
        <f>IF($A33="","",INDEX('Stok Durumu'!$B$5:$B$204,MATCH($A33,'Stok Durumu'!$L$5:$L$204,0)))</f>
        <v/>
      </c>
      <c r="D33" s="18">
        <f>IF($A33="","",INDEX('Stok Durumu'!$H$5:$H$204,MATCH($A33,'Stok Durumu'!$L$5:$L$204,0)))</f>
        <v/>
      </c>
      <c r="E33" s="18">
        <f>IF($A33="","",INDEX('Stok Durumu'!$I$5:$I$204,MATCH($A33,'Stok Durumu'!$L$5:$L$204,0)))</f>
        <v/>
      </c>
      <c r="F33" s="19">
        <f>IF($A33="","",MAX(0,E33-D33))</f>
        <v/>
      </c>
      <c r="G33" s="20">
        <f>IF($A33="","",INDEX('Stok Durumu'!$K$5:$K$204,MATCH($A33,'Stok Durumu'!$L$5:$L$204,0)))</f>
        <v/>
      </c>
    </row>
    <row r="34">
      <c r="A34" s="17">
        <f>IF(30&gt;MAX('Stok Durumu'!$L$5:$L$204),"",30)</f>
        <v/>
      </c>
      <c r="B34" s="14">
        <f>IF($A34="","",INDEX('Stok Durumu'!$A$5:$A$204,MATCH($A34,'Stok Durumu'!$L$5:$L$204,0)))</f>
        <v/>
      </c>
      <c r="C34" s="14">
        <f>IF($A34="","",INDEX('Stok Durumu'!$B$5:$B$204,MATCH($A34,'Stok Durumu'!$L$5:$L$204,0)))</f>
        <v/>
      </c>
      <c r="D34" s="18">
        <f>IF($A34="","",INDEX('Stok Durumu'!$H$5:$H$204,MATCH($A34,'Stok Durumu'!$L$5:$L$204,0)))</f>
        <v/>
      </c>
      <c r="E34" s="18">
        <f>IF($A34="","",INDEX('Stok Durumu'!$I$5:$I$204,MATCH($A34,'Stok Durumu'!$L$5:$L$204,0)))</f>
        <v/>
      </c>
      <c r="F34" s="19">
        <f>IF($A34="","",MAX(0,E34-D34))</f>
        <v/>
      </c>
      <c r="G34" s="20">
        <f>IF($A34="","",INDEX('Stok Durumu'!$K$5:$K$204,MATCH($A34,'Stok Durumu'!$L$5:$L$204,0)))</f>
        <v/>
      </c>
    </row>
    <row r="35">
      <c r="A35" s="17">
        <f>IF(31&gt;MAX('Stok Durumu'!$L$5:$L$204),"",31)</f>
        <v/>
      </c>
      <c r="B35" s="14">
        <f>IF($A35="","",INDEX('Stok Durumu'!$A$5:$A$204,MATCH($A35,'Stok Durumu'!$L$5:$L$204,0)))</f>
        <v/>
      </c>
      <c r="C35" s="14">
        <f>IF($A35="","",INDEX('Stok Durumu'!$B$5:$B$204,MATCH($A35,'Stok Durumu'!$L$5:$L$204,0)))</f>
        <v/>
      </c>
      <c r="D35" s="18">
        <f>IF($A35="","",INDEX('Stok Durumu'!$H$5:$H$204,MATCH($A35,'Stok Durumu'!$L$5:$L$204,0)))</f>
        <v/>
      </c>
      <c r="E35" s="18">
        <f>IF($A35="","",INDEX('Stok Durumu'!$I$5:$I$204,MATCH($A35,'Stok Durumu'!$L$5:$L$204,0)))</f>
        <v/>
      </c>
      <c r="F35" s="19">
        <f>IF($A35="","",MAX(0,E35-D35))</f>
        <v/>
      </c>
      <c r="G35" s="20">
        <f>IF($A35="","",INDEX('Stok Durumu'!$K$5:$K$204,MATCH($A35,'Stok Durumu'!$L$5:$L$204,0)))</f>
        <v/>
      </c>
    </row>
    <row r="36">
      <c r="A36" s="17">
        <f>IF(32&gt;MAX('Stok Durumu'!$L$5:$L$204),"",32)</f>
        <v/>
      </c>
      <c r="B36" s="14">
        <f>IF($A36="","",INDEX('Stok Durumu'!$A$5:$A$204,MATCH($A36,'Stok Durumu'!$L$5:$L$204,0)))</f>
        <v/>
      </c>
      <c r="C36" s="14">
        <f>IF($A36="","",INDEX('Stok Durumu'!$B$5:$B$204,MATCH($A36,'Stok Durumu'!$L$5:$L$204,0)))</f>
        <v/>
      </c>
      <c r="D36" s="18">
        <f>IF($A36="","",INDEX('Stok Durumu'!$H$5:$H$204,MATCH($A36,'Stok Durumu'!$L$5:$L$204,0)))</f>
        <v/>
      </c>
      <c r="E36" s="18">
        <f>IF($A36="","",INDEX('Stok Durumu'!$I$5:$I$204,MATCH($A36,'Stok Durumu'!$L$5:$L$204,0)))</f>
        <v/>
      </c>
      <c r="F36" s="19">
        <f>IF($A36="","",MAX(0,E36-D36))</f>
        <v/>
      </c>
      <c r="G36" s="20">
        <f>IF($A36="","",INDEX('Stok Durumu'!$K$5:$K$204,MATCH($A36,'Stok Durumu'!$L$5:$L$204,0)))</f>
        <v/>
      </c>
    </row>
    <row r="37">
      <c r="A37" s="17">
        <f>IF(33&gt;MAX('Stok Durumu'!$L$5:$L$204),"",33)</f>
        <v/>
      </c>
      <c r="B37" s="14">
        <f>IF($A37="","",INDEX('Stok Durumu'!$A$5:$A$204,MATCH($A37,'Stok Durumu'!$L$5:$L$204,0)))</f>
        <v/>
      </c>
      <c r="C37" s="14">
        <f>IF($A37="","",INDEX('Stok Durumu'!$B$5:$B$204,MATCH($A37,'Stok Durumu'!$L$5:$L$204,0)))</f>
        <v/>
      </c>
      <c r="D37" s="18">
        <f>IF($A37="","",INDEX('Stok Durumu'!$H$5:$H$204,MATCH($A37,'Stok Durumu'!$L$5:$L$204,0)))</f>
        <v/>
      </c>
      <c r="E37" s="18">
        <f>IF($A37="","",INDEX('Stok Durumu'!$I$5:$I$204,MATCH($A37,'Stok Durumu'!$L$5:$L$204,0)))</f>
        <v/>
      </c>
      <c r="F37" s="19">
        <f>IF($A37="","",MAX(0,E37-D37))</f>
        <v/>
      </c>
      <c r="G37" s="20">
        <f>IF($A37="","",INDEX('Stok Durumu'!$K$5:$K$204,MATCH($A37,'Stok Durumu'!$L$5:$L$204,0)))</f>
        <v/>
      </c>
    </row>
    <row r="38">
      <c r="A38" s="17">
        <f>IF(34&gt;MAX('Stok Durumu'!$L$5:$L$204),"",34)</f>
        <v/>
      </c>
      <c r="B38" s="14">
        <f>IF($A38="","",INDEX('Stok Durumu'!$A$5:$A$204,MATCH($A38,'Stok Durumu'!$L$5:$L$204,0)))</f>
        <v/>
      </c>
      <c r="C38" s="14">
        <f>IF($A38="","",INDEX('Stok Durumu'!$B$5:$B$204,MATCH($A38,'Stok Durumu'!$L$5:$L$204,0)))</f>
        <v/>
      </c>
      <c r="D38" s="18">
        <f>IF($A38="","",INDEX('Stok Durumu'!$H$5:$H$204,MATCH($A38,'Stok Durumu'!$L$5:$L$204,0)))</f>
        <v/>
      </c>
      <c r="E38" s="18">
        <f>IF($A38="","",INDEX('Stok Durumu'!$I$5:$I$204,MATCH($A38,'Stok Durumu'!$L$5:$L$204,0)))</f>
        <v/>
      </c>
      <c r="F38" s="19">
        <f>IF($A38="","",MAX(0,E38-D38))</f>
        <v/>
      </c>
      <c r="G38" s="20">
        <f>IF($A38="","",INDEX('Stok Durumu'!$K$5:$K$204,MATCH($A38,'Stok Durumu'!$L$5:$L$204,0)))</f>
        <v/>
      </c>
    </row>
    <row r="39">
      <c r="A39" s="17">
        <f>IF(35&gt;MAX('Stok Durumu'!$L$5:$L$204),"",35)</f>
        <v/>
      </c>
      <c r="B39" s="14">
        <f>IF($A39="","",INDEX('Stok Durumu'!$A$5:$A$204,MATCH($A39,'Stok Durumu'!$L$5:$L$204,0)))</f>
        <v/>
      </c>
      <c r="C39" s="14">
        <f>IF($A39="","",INDEX('Stok Durumu'!$B$5:$B$204,MATCH($A39,'Stok Durumu'!$L$5:$L$204,0)))</f>
        <v/>
      </c>
      <c r="D39" s="18">
        <f>IF($A39="","",INDEX('Stok Durumu'!$H$5:$H$204,MATCH($A39,'Stok Durumu'!$L$5:$L$204,0)))</f>
        <v/>
      </c>
      <c r="E39" s="18">
        <f>IF($A39="","",INDEX('Stok Durumu'!$I$5:$I$204,MATCH($A39,'Stok Durumu'!$L$5:$L$204,0)))</f>
        <v/>
      </c>
      <c r="F39" s="19">
        <f>IF($A39="","",MAX(0,E39-D39))</f>
        <v/>
      </c>
      <c r="G39" s="20">
        <f>IF($A39="","",INDEX('Stok Durumu'!$K$5:$K$204,MATCH($A39,'Stok Durumu'!$L$5:$L$204,0)))</f>
        <v/>
      </c>
    </row>
    <row r="40">
      <c r="A40" s="17">
        <f>IF(36&gt;MAX('Stok Durumu'!$L$5:$L$204),"",36)</f>
        <v/>
      </c>
      <c r="B40" s="14">
        <f>IF($A40="","",INDEX('Stok Durumu'!$A$5:$A$204,MATCH($A40,'Stok Durumu'!$L$5:$L$204,0)))</f>
        <v/>
      </c>
      <c r="C40" s="14">
        <f>IF($A40="","",INDEX('Stok Durumu'!$B$5:$B$204,MATCH($A40,'Stok Durumu'!$L$5:$L$204,0)))</f>
        <v/>
      </c>
      <c r="D40" s="18">
        <f>IF($A40="","",INDEX('Stok Durumu'!$H$5:$H$204,MATCH($A40,'Stok Durumu'!$L$5:$L$204,0)))</f>
        <v/>
      </c>
      <c r="E40" s="18">
        <f>IF($A40="","",INDEX('Stok Durumu'!$I$5:$I$204,MATCH($A40,'Stok Durumu'!$L$5:$L$204,0)))</f>
        <v/>
      </c>
      <c r="F40" s="19">
        <f>IF($A40="","",MAX(0,E40-D40))</f>
        <v/>
      </c>
      <c r="G40" s="20">
        <f>IF($A40="","",INDEX('Stok Durumu'!$K$5:$K$204,MATCH($A40,'Stok Durumu'!$L$5:$L$204,0)))</f>
        <v/>
      </c>
    </row>
    <row r="41">
      <c r="A41" s="17">
        <f>IF(37&gt;MAX('Stok Durumu'!$L$5:$L$204),"",37)</f>
        <v/>
      </c>
      <c r="B41" s="14">
        <f>IF($A41="","",INDEX('Stok Durumu'!$A$5:$A$204,MATCH($A41,'Stok Durumu'!$L$5:$L$204,0)))</f>
        <v/>
      </c>
      <c r="C41" s="14">
        <f>IF($A41="","",INDEX('Stok Durumu'!$B$5:$B$204,MATCH($A41,'Stok Durumu'!$L$5:$L$204,0)))</f>
        <v/>
      </c>
      <c r="D41" s="18">
        <f>IF($A41="","",INDEX('Stok Durumu'!$H$5:$H$204,MATCH($A41,'Stok Durumu'!$L$5:$L$204,0)))</f>
        <v/>
      </c>
      <c r="E41" s="18">
        <f>IF($A41="","",INDEX('Stok Durumu'!$I$5:$I$204,MATCH($A41,'Stok Durumu'!$L$5:$L$204,0)))</f>
        <v/>
      </c>
      <c r="F41" s="19">
        <f>IF($A41="","",MAX(0,E41-D41))</f>
        <v/>
      </c>
      <c r="G41" s="20">
        <f>IF($A41="","",INDEX('Stok Durumu'!$K$5:$K$204,MATCH($A41,'Stok Durumu'!$L$5:$L$204,0)))</f>
        <v/>
      </c>
    </row>
    <row r="42">
      <c r="A42" s="17">
        <f>IF(38&gt;MAX('Stok Durumu'!$L$5:$L$204),"",38)</f>
        <v/>
      </c>
      <c r="B42" s="14">
        <f>IF($A42="","",INDEX('Stok Durumu'!$A$5:$A$204,MATCH($A42,'Stok Durumu'!$L$5:$L$204,0)))</f>
        <v/>
      </c>
      <c r="C42" s="14">
        <f>IF($A42="","",INDEX('Stok Durumu'!$B$5:$B$204,MATCH($A42,'Stok Durumu'!$L$5:$L$204,0)))</f>
        <v/>
      </c>
      <c r="D42" s="18">
        <f>IF($A42="","",INDEX('Stok Durumu'!$H$5:$H$204,MATCH($A42,'Stok Durumu'!$L$5:$L$204,0)))</f>
        <v/>
      </c>
      <c r="E42" s="18">
        <f>IF($A42="","",INDEX('Stok Durumu'!$I$5:$I$204,MATCH($A42,'Stok Durumu'!$L$5:$L$204,0)))</f>
        <v/>
      </c>
      <c r="F42" s="19">
        <f>IF($A42="","",MAX(0,E42-D42))</f>
        <v/>
      </c>
      <c r="G42" s="20">
        <f>IF($A42="","",INDEX('Stok Durumu'!$K$5:$K$204,MATCH($A42,'Stok Durumu'!$L$5:$L$204,0)))</f>
        <v/>
      </c>
    </row>
    <row r="43">
      <c r="A43" s="17">
        <f>IF(39&gt;MAX('Stok Durumu'!$L$5:$L$204),"",39)</f>
        <v/>
      </c>
      <c r="B43" s="14">
        <f>IF($A43="","",INDEX('Stok Durumu'!$A$5:$A$204,MATCH($A43,'Stok Durumu'!$L$5:$L$204,0)))</f>
        <v/>
      </c>
      <c r="C43" s="14">
        <f>IF($A43="","",INDEX('Stok Durumu'!$B$5:$B$204,MATCH($A43,'Stok Durumu'!$L$5:$L$204,0)))</f>
        <v/>
      </c>
      <c r="D43" s="18">
        <f>IF($A43="","",INDEX('Stok Durumu'!$H$5:$H$204,MATCH($A43,'Stok Durumu'!$L$5:$L$204,0)))</f>
        <v/>
      </c>
      <c r="E43" s="18">
        <f>IF($A43="","",INDEX('Stok Durumu'!$I$5:$I$204,MATCH($A43,'Stok Durumu'!$L$5:$L$204,0)))</f>
        <v/>
      </c>
      <c r="F43" s="19">
        <f>IF($A43="","",MAX(0,E43-D43))</f>
        <v/>
      </c>
      <c r="G43" s="20">
        <f>IF($A43="","",INDEX('Stok Durumu'!$K$5:$K$204,MATCH($A43,'Stok Durumu'!$L$5:$L$204,0)))</f>
        <v/>
      </c>
    </row>
    <row r="44">
      <c r="A44" s="17">
        <f>IF(40&gt;MAX('Stok Durumu'!$L$5:$L$204),"",40)</f>
        <v/>
      </c>
      <c r="B44" s="14">
        <f>IF($A44="","",INDEX('Stok Durumu'!$A$5:$A$204,MATCH($A44,'Stok Durumu'!$L$5:$L$204,0)))</f>
        <v/>
      </c>
      <c r="C44" s="14">
        <f>IF($A44="","",INDEX('Stok Durumu'!$B$5:$B$204,MATCH($A44,'Stok Durumu'!$L$5:$L$204,0)))</f>
        <v/>
      </c>
      <c r="D44" s="18">
        <f>IF($A44="","",INDEX('Stok Durumu'!$H$5:$H$204,MATCH($A44,'Stok Durumu'!$L$5:$L$204,0)))</f>
        <v/>
      </c>
      <c r="E44" s="18">
        <f>IF($A44="","",INDEX('Stok Durumu'!$I$5:$I$204,MATCH($A44,'Stok Durumu'!$L$5:$L$204,0)))</f>
        <v/>
      </c>
      <c r="F44" s="19">
        <f>IF($A44="","",MAX(0,E44-D44))</f>
        <v/>
      </c>
      <c r="G44" s="20">
        <f>IF($A44="","",INDEX('Stok Durumu'!$K$5:$K$204,MATCH($A44,'Stok Durumu'!$L$5:$L$204,0)))</f>
        <v/>
      </c>
    </row>
    <row r="45">
      <c r="A45" s="17">
        <f>IF(41&gt;MAX('Stok Durumu'!$L$5:$L$204),"",41)</f>
        <v/>
      </c>
      <c r="B45" s="14">
        <f>IF($A45="","",INDEX('Stok Durumu'!$A$5:$A$204,MATCH($A45,'Stok Durumu'!$L$5:$L$204,0)))</f>
        <v/>
      </c>
      <c r="C45" s="14">
        <f>IF($A45="","",INDEX('Stok Durumu'!$B$5:$B$204,MATCH($A45,'Stok Durumu'!$L$5:$L$204,0)))</f>
        <v/>
      </c>
      <c r="D45" s="18">
        <f>IF($A45="","",INDEX('Stok Durumu'!$H$5:$H$204,MATCH($A45,'Stok Durumu'!$L$5:$L$204,0)))</f>
        <v/>
      </c>
      <c r="E45" s="18">
        <f>IF($A45="","",INDEX('Stok Durumu'!$I$5:$I$204,MATCH($A45,'Stok Durumu'!$L$5:$L$204,0)))</f>
        <v/>
      </c>
      <c r="F45" s="19">
        <f>IF($A45="","",MAX(0,E45-D45))</f>
        <v/>
      </c>
      <c r="G45" s="20">
        <f>IF($A45="","",INDEX('Stok Durumu'!$K$5:$K$204,MATCH($A45,'Stok Durumu'!$L$5:$L$204,0)))</f>
        <v/>
      </c>
    </row>
    <row r="46">
      <c r="A46" s="17">
        <f>IF(42&gt;MAX('Stok Durumu'!$L$5:$L$204),"",42)</f>
        <v/>
      </c>
      <c r="B46" s="14">
        <f>IF($A46="","",INDEX('Stok Durumu'!$A$5:$A$204,MATCH($A46,'Stok Durumu'!$L$5:$L$204,0)))</f>
        <v/>
      </c>
      <c r="C46" s="14">
        <f>IF($A46="","",INDEX('Stok Durumu'!$B$5:$B$204,MATCH($A46,'Stok Durumu'!$L$5:$L$204,0)))</f>
        <v/>
      </c>
      <c r="D46" s="18">
        <f>IF($A46="","",INDEX('Stok Durumu'!$H$5:$H$204,MATCH($A46,'Stok Durumu'!$L$5:$L$204,0)))</f>
        <v/>
      </c>
      <c r="E46" s="18">
        <f>IF($A46="","",INDEX('Stok Durumu'!$I$5:$I$204,MATCH($A46,'Stok Durumu'!$L$5:$L$204,0)))</f>
        <v/>
      </c>
      <c r="F46" s="19">
        <f>IF($A46="","",MAX(0,E46-D46))</f>
        <v/>
      </c>
      <c r="G46" s="20">
        <f>IF($A46="","",INDEX('Stok Durumu'!$K$5:$K$204,MATCH($A46,'Stok Durumu'!$L$5:$L$204,0)))</f>
        <v/>
      </c>
    </row>
    <row r="47">
      <c r="A47" s="17">
        <f>IF(43&gt;MAX('Stok Durumu'!$L$5:$L$204),"",43)</f>
        <v/>
      </c>
      <c r="B47" s="14">
        <f>IF($A47="","",INDEX('Stok Durumu'!$A$5:$A$204,MATCH($A47,'Stok Durumu'!$L$5:$L$204,0)))</f>
        <v/>
      </c>
      <c r="C47" s="14">
        <f>IF($A47="","",INDEX('Stok Durumu'!$B$5:$B$204,MATCH($A47,'Stok Durumu'!$L$5:$L$204,0)))</f>
        <v/>
      </c>
      <c r="D47" s="18">
        <f>IF($A47="","",INDEX('Stok Durumu'!$H$5:$H$204,MATCH($A47,'Stok Durumu'!$L$5:$L$204,0)))</f>
        <v/>
      </c>
      <c r="E47" s="18">
        <f>IF($A47="","",INDEX('Stok Durumu'!$I$5:$I$204,MATCH($A47,'Stok Durumu'!$L$5:$L$204,0)))</f>
        <v/>
      </c>
      <c r="F47" s="19">
        <f>IF($A47="","",MAX(0,E47-D47))</f>
        <v/>
      </c>
      <c r="G47" s="20">
        <f>IF($A47="","",INDEX('Stok Durumu'!$K$5:$K$204,MATCH($A47,'Stok Durumu'!$L$5:$L$204,0)))</f>
        <v/>
      </c>
    </row>
    <row r="48">
      <c r="A48" s="17">
        <f>IF(44&gt;MAX('Stok Durumu'!$L$5:$L$204),"",44)</f>
        <v/>
      </c>
      <c r="B48" s="14">
        <f>IF($A48="","",INDEX('Stok Durumu'!$A$5:$A$204,MATCH($A48,'Stok Durumu'!$L$5:$L$204,0)))</f>
        <v/>
      </c>
      <c r="C48" s="14">
        <f>IF($A48="","",INDEX('Stok Durumu'!$B$5:$B$204,MATCH($A48,'Stok Durumu'!$L$5:$L$204,0)))</f>
        <v/>
      </c>
      <c r="D48" s="18">
        <f>IF($A48="","",INDEX('Stok Durumu'!$H$5:$H$204,MATCH($A48,'Stok Durumu'!$L$5:$L$204,0)))</f>
        <v/>
      </c>
      <c r="E48" s="18">
        <f>IF($A48="","",INDEX('Stok Durumu'!$I$5:$I$204,MATCH($A48,'Stok Durumu'!$L$5:$L$204,0)))</f>
        <v/>
      </c>
      <c r="F48" s="19">
        <f>IF($A48="","",MAX(0,E48-D48))</f>
        <v/>
      </c>
      <c r="G48" s="20">
        <f>IF($A48="","",INDEX('Stok Durumu'!$K$5:$K$204,MATCH($A48,'Stok Durumu'!$L$5:$L$204,0)))</f>
        <v/>
      </c>
    </row>
    <row r="49">
      <c r="A49" s="17">
        <f>IF(45&gt;MAX('Stok Durumu'!$L$5:$L$204),"",45)</f>
        <v/>
      </c>
      <c r="B49" s="14">
        <f>IF($A49="","",INDEX('Stok Durumu'!$A$5:$A$204,MATCH($A49,'Stok Durumu'!$L$5:$L$204,0)))</f>
        <v/>
      </c>
      <c r="C49" s="14">
        <f>IF($A49="","",INDEX('Stok Durumu'!$B$5:$B$204,MATCH($A49,'Stok Durumu'!$L$5:$L$204,0)))</f>
        <v/>
      </c>
      <c r="D49" s="18">
        <f>IF($A49="","",INDEX('Stok Durumu'!$H$5:$H$204,MATCH($A49,'Stok Durumu'!$L$5:$L$204,0)))</f>
        <v/>
      </c>
      <c r="E49" s="18">
        <f>IF($A49="","",INDEX('Stok Durumu'!$I$5:$I$204,MATCH($A49,'Stok Durumu'!$L$5:$L$204,0)))</f>
        <v/>
      </c>
      <c r="F49" s="19">
        <f>IF($A49="","",MAX(0,E49-D49))</f>
        <v/>
      </c>
      <c r="G49" s="20">
        <f>IF($A49="","",INDEX('Stok Durumu'!$K$5:$K$204,MATCH($A49,'Stok Durumu'!$L$5:$L$204,0)))</f>
        <v/>
      </c>
    </row>
    <row r="50">
      <c r="A50" s="17">
        <f>IF(46&gt;MAX('Stok Durumu'!$L$5:$L$204),"",46)</f>
        <v/>
      </c>
      <c r="B50" s="14">
        <f>IF($A50="","",INDEX('Stok Durumu'!$A$5:$A$204,MATCH($A50,'Stok Durumu'!$L$5:$L$204,0)))</f>
        <v/>
      </c>
      <c r="C50" s="14">
        <f>IF($A50="","",INDEX('Stok Durumu'!$B$5:$B$204,MATCH($A50,'Stok Durumu'!$L$5:$L$204,0)))</f>
        <v/>
      </c>
      <c r="D50" s="18">
        <f>IF($A50="","",INDEX('Stok Durumu'!$H$5:$H$204,MATCH($A50,'Stok Durumu'!$L$5:$L$204,0)))</f>
        <v/>
      </c>
      <c r="E50" s="18">
        <f>IF($A50="","",INDEX('Stok Durumu'!$I$5:$I$204,MATCH($A50,'Stok Durumu'!$L$5:$L$204,0)))</f>
        <v/>
      </c>
      <c r="F50" s="19">
        <f>IF($A50="","",MAX(0,E50-D50))</f>
        <v/>
      </c>
      <c r="G50" s="20">
        <f>IF($A50="","",INDEX('Stok Durumu'!$K$5:$K$204,MATCH($A50,'Stok Durumu'!$L$5:$L$204,0)))</f>
        <v/>
      </c>
    </row>
    <row r="51">
      <c r="A51" s="17">
        <f>IF(47&gt;MAX('Stok Durumu'!$L$5:$L$204),"",47)</f>
        <v/>
      </c>
      <c r="B51" s="14">
        <f>IF($A51="","",INDEX('Stok Durumu'!$A$5:$A$204,MATCH($A51,'Stok Durumu'!$L$5:$L$204,0)))</f>
        <v/>
      </c>
      <c r="C51" s="14">
        <f>IF($A51="","",INDEX('Stok Durumu'!$B$5:$B$204,MATCH($A51,'Stok Durumu'!$L$5:$L$204,0)))</f>
        <v/>
      </c>
      <c r="D51" s="18">
        <f>IF($A51="","",INDEX('Stok Durumu'!$H$5:$H$204,MATCH($A51,'Stok Durumu'!$L$5:$L$204,0)))</f>
        <v/>
      </c>
      <c r="E51" s="18">
        <f>IF($A51="","",INDEX('Stok Durumu'!$I$5:$I$204,MATCH($A51,'Stok Durumu'!$L$5:$L$204,0)))</f>
        <v/>
      </c>
      <c r="F51" s="19">
        <f>IF($A51="","",MAX(0,E51-D51))</f>
        <v/>
      </c>
      <c r="G51" s="20">
        <f>IF($A51="","",INDEX('Stok Durumu'!$K$5:$K$204,MATCH($A51,'Stok Durumu'!$L$5:$L$204,0)))</f>
        <v/>
      </c>
    </row>
    <row r="52">
      <c r="A52" s="17">
        <f>IF(48&gt;MAX('Stok Durumu'!$L$5:$L$204),"",48)</f>
        <v/>
      </c>
      <c r="B52" s="14">
        <f>IF($A52="","",INDEX('Stok Durumu'!$A$5:$A$204,MATCH($A52,'Stok Durumu'!$L$5:$L$204,0)))</f>
        <v/>
      </c>
      <c r="C52" s="14">
        <f>IF($A52="","",INDEX('Stok Durumu'!$B$5:$B$204,MATCH($A52,'Stok Durumu'!$L$5:$L$204,0)))</f>
        <v/>
      </c>
      <c r="D52" s="18">
        <f>IF($A52="","",INDEX('Stok Durumu'!$H$5:$H$204,MATCH($A52,'Stok Durumu'!$L$5:$L$204,0)))</f>
        <v/>
      </c>
      <c r="E52" s="18">
        <f>IF($A52="","",INDEX('Stok Durumu'!$I$5:$I$204,MATCH($A52,'Stok Durumu'!$L$5:$L$204,0)))</f>
        <v/>
      </c>
      <c r="F52" s="19">
        <f>IF($A52="","",MAX(0,E52-D52))</f>
        <v/>
      </c>
      <c r="G52" s="20">
        <f>IF($A52="","",INDEX('Stok Durumu'!$K$5:$K$204,MATCH($A52,'Stok Durumu'!$L$5:$L$204,0)))</f>
        <v/>
      </c>
    </row>
    <row r="53">
      <c r="A53" s="17">
        <f>IF(49&gt;MAX('Stok Durumu'!$L$5:$L$204),"",49)</f>
        <v/>
      </c>
      <c r="B53" s="14">
        <f>IF($A53="","",INDEX('Stok Durumu'!$A$5:$A$204,MATCH($A53,'Stok Durumu'!$L$5:$L$204,0)))</f>
        <v/>
      </c>
      <c r="C53" s="14">
        <f>IF($A53="","",INDEX('Stok Durumu'!$B$5:$B$204,MATCH($A53,'Stok Durumu'!$L$5:$L$204,0)))</f>
        <v/>
      </c>
      <c r="D53" s="18">
        <f>IF($A53="","",INDEX('Stok Durumu'!$H$5:$H$204,MATCH($A53,'Stok Durumu'!$L$5:$L$204,0)))</f>
        <v/>
      </c>
      <c r="E53" s="18">
        <f>IF($A53="","",INDEX('Stok Durumu'!$I$5:$I$204,MATCH($A53,'Stok Durumu'!$L$5:$L$204,0)))</f>
        <v/>
      </c>
      <c r="F53" s="19">
        <f>IF($A53="","",MAX(0,E53-D53))</f>
        <v/>
      </c>
      <c r="G53" s="20">
        <f>IF($A53="","",INDEX('Stok Durumu'!$K$5:$K$204,MATCH($A53,'Stok Durumu'!$L$5:$L$204,0)))</f>
        <v/>
      </c>
    </row>
    <row r="54">
      <c r="A54" s="17">
        <f>IF(50&gt;MAX('Stok Durumu'!$L$5:$L$204),"",50)</f>
        <v/>
      </c>
      <c r="B54" s="14">
        <f>IF($A54="","",INDEX('Stok Durumu'!$A$5:$A$204,MATCH($A54,'Stok Durumu'!$L$5:$L$204,0)))</f>
        <v/>
      </c>
      <c r="C54" s="14">
        <f>IF($A54="","",INDEX('Stok Durumu'!$B$5:$B$204,MATCH($A54,'Stok Durumu'!$L$5:$L$204,0)))</f>
        <v/>
      </c>
      <c r="D54" s="18">
        <f>IF($A54="","",INDEX('Stok Durumu'!$H$5:$H$204,MATCH($A54,'Stok Durumu'!$L$5:$L$204,0)))</f>
        <v/>
      </c>
      <c r="E54" s="18">
        <f>IF($A54="","",INDEX('Stok Durumu'!$I$5:$I$204,MATCH($A54,'Stok Durumu'!$L$5:$L$204,0)))</f>
        <v/>
      </c>
      <c r="F54" s="19">
        <f>IF($A54="","",MAX(0,E54-D54))</f>
        <v/>
      </c>
      <c r="G54" s="20">
        <f>IF($A54="","",INDEX('Stok Durumu'!$K$5:$K$204,MATCH($A54,'Stok Durumu'!$L$5:$L$204,0)))</f>
        <v/>
      </c>
    </row>
    <row r="56">
      <c r="A56" s="21" t="inlineStr">
        <is>
          <t>Önerilen sipariş = minimum stok − mevcut stok. Minimum stoğun üzerine güvenlik payı eklemek isterseniz Ürünler sekmesinde minimum stok değerini yükseltin.</t>
        </is>
      </c>
    </row>
  </sheetData>
  <mergeCells count="2">
    <mergeCell ref="A2:G2"/>
    <mergeCell ref="A1:G1"/>
  </mergeCells>
  <conditionalFormatting sqref="G5:G54">
    <cfRule type="expression" priority="1" dxfId="2">
      <formula>$G5="TÜKENDİ"</formula>
    </cfRule>
    <cfRule type="expression" priority="2" dxfId="3">
      <formula>$G5="KRİTİK"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30" customWidth="1" min="4" max="4"/>
    <col width="18" customWidth="1" min="5" max="5"/>
    <col width="18" customWidth="1" min="6" max="6"/>
  </cols>
  <sheetData>
    <row r="1" ht="34" customHeight="1">
      <c r="A1" s="7" t="inlineStr">
        <is>
          <t>Özet Rapor</t>
        </is>
      </c>
    </row>
    <row r="2" ht="20" customHeight="1">
      <c r="A2" s="8" t="inlineStr">
        <is>
          <t>Tamamı formül — örnek verileri silip kendi verinizi girdiğinizde kendiliğinden güncellenir.</t>
        </is>
      </c>
    </row>
    <row r="4">
      <c r="A4" s="22" t="inlineStr">
        <is>
          <t>Genel Durum</t>
        </is>
      </c>
      <c r="D4" s="22" t="inlineStr">
        <is>
          <t>Kategoriye Göre Stok Değeri</t>
        </is>
      </c>
    </row>
    <row r="5">
      <c r="A5" s="23" t="inlineStr">
        <is>
          <t>Ürün çeşidi</t>
        </is>
      </c>
      <c r="B5" s="24">
        <f>COUNTA('Ürünler'!$A$5:$A$204)</f>
        <v/>
      </c>
      <c r="D5" s="25" t="inlineStr">
        <is>
          <t>Kategori</t>
        </is>
      </c>
      <c r="E5" s="25" t="inlineStr">
        <is>
          <t>Ürün Sayısı</t>
        </is>
      </c>
      <c r="F5" s="25" t="inlineStr">
        <is>
          <t>Stok Değeri (₺)</t>
        </is>
      </c>
    </row>
    <row r="6">
      <c r="A6" s="23" t="inlineStr">
        <is>
          <t>Toplam stok değeri (alış)</t>
        </is>
      </c>
      <c r="B6" s="26">
        <f>SUM('Stok Durumu'!$J$5:$J$204)</f>
        <v/>
      </c>
      <c r="D6" s="14">
        <f>IF('Listeler'!A5="","",'Listeler'!A5)</f>
        <v/>
      </c>
      <c r="E6" s="27">
        <f>IF(D6="","",COUNTIF('Ürünler'!$C$5:$C$204,D6))</f>
        <v/>
      </c>
      <c r="F6" s="28">
        <f>IF(D6="","",SUMIFS('Stok Durumu'!$J$5:$J$204,'Stok Durumu'!$C$5:$C$204,D6))</f>
        <v/>
      </c>
    </row>
    <row r="7">
      <c r="A7" s="23" t="inlineStr">
        <is>
          <t>Kritik ürün</t>
        </is>
      </c>
      <c r="B7" s="24">
        <f>COUNTIF('Stok Durumu'!$K$5:$K$204,"KRİTİK")</f>
        <v/>
      </c>
      <c r="D7" s="14">
        <f>IF('Listeler'!A6="","",'Listeler'!A6)</f>
        <v/>
      </c>
      <c r="E7" s="27">
        <f>IF(D7="","",COUNTIF('Ürünler'!$C$5:$C$204,D7))</f>
        <v/>
      </c>
      <c r="F7" s="28">
        <f>IF(D7="","",SUMIFS('Stok Durumu'!$J$5:$J$204,'Stok Durumu'!$C$5:$C$204,D7))</f>
        <v/>
      </c>
    </row>
    <row r="8">
      <c r="A8" s="23" t="inlineStr">
        <is>
          <t>Tükenen ürün</t>
        </is>
      </c>
      <c r="B8" s="24">
        <f>COUNTIF('Stok Durumu'!$K$5:$K$204,"TÜKENDİ")</f>
        <v/>
      </c>
      <c r="D8" s="14">
        <f>IF('Listeler'!A7="","",'Listeler'!A7)</f>
        <v/>
      </c>
      <c r="E8" s="27">
        <f>IF(D8="","",COUNTIF('Ürünler'!$C$5:$C$204,D8))</f>
        <v/>
      </c>
      <c r="F8" s="28">
        <f>IF(D8="","",SUMIFS('Stok Durumu'!$J$5:$J$204,'Stok Durumu'!$C$5:$C$204,D8))</f>
        <v/>
      </c>
    </row>
    <row r="9">
      <c r="A9" s="23" t="inlineStr">
        <is>
          <t>Toplam giriş tutarı</t>
        </is>
      </c>
      <c r="B9" s="26">
        <f>SUMIFS('Hareketler'!$G$5:$G$1004,'Hareketler'!$D$5:$D$1004,"Giriş")</f>
        <v/>
      </c>
      <c r="D9" s="14">
        <f>IF('Listeler'!A8="","",'Listeler'!A8)</f>
        <v/>
      </c>
      <c r="E9" s="27">
        <f>IF(D9="","",COUNTIF('Ürünler'!$C$5:$C$204,D9))</f>
        <v/>
      </c>
      <c r="F9" s="28">
        <f>IF(D9="","",SUMIFS('Stok Durumu'!$J$5:$J$204,'Stok Durumu'!$C$5:$C$204,D9))</f>
        <v/>
      </c>
    </row>
    <row r="10">
      <c r="A10" s="23" t="inlineStr">
        <is>
          <t>Toplam çıkış (satış) tutarı</t>
        </is>
      </c>
      <c r="B10" s="26">
        <f>SUMIFS('Hareketler'!$G$5:$G$1004,'Hareketler'!$D$5:$D$1004,"Çıkış")</f>
        <v/>
      </c>
      <c r="D10" s="14">
        <f>IF('Listeler'!A9="","",'Listeler'!A9)</f>
        <v/>
      </c>
      <c r="E10" s="27">
        <f>IF(D10="","",COUNTIF('Ürünler'!$C$5:$C$204,D10))</f>
        <v/>
      </c>
      <c r="F10" s="28">
        <f>IF(D10="","",SUMIFS('Stok Durumu'!$J$5:$J$204,'Stok Durumu'!$C$5:$C$204,D10))</f>
        <v/>
      </c>
    </row>
    <row r="11">
      <c r="A11" s="23" t="inlineStr">
        <is>
          <t>Hareket sayısı</t>
        </is>
      </c>
      <c r="B11" s="24">
        <f>COUNTA('Hareketler'!$B$5:$B$1004)</f>
        <v/>
      </c>
      <c r="D11" s="14">
        <f>IF('Listeler'!A10="","",'Listeler'!A10)</f>
        <v/>
      </c>
      <c r="E11" s="27">
        <f>IF(D11="","",COUNTIF('Ürünler'!$C$5:$C$204,D11))</f>
        <v/>
      </c>
      <c r="F11" s="28">
        <f>IF(D11="","",SUMIFS('Stok Durumu'!$J$5:$J$204,'Stok Durumu'!$C$5:$C$204,D11))</f>
        <v/>
      </c>
    </row>
    <row r="12">
      <c r="D12" s="14">
        <f>IF('Listeler'!A11="","",'Listeler'!A11)</f>
        <v/>
      </c>
      <c r="E12" s="27">
        <f>IF(D12="","",COUNTIF('Ürünler'!$C$5:$C$204,D12))</f>
        <v/>
      </c>
      <c r="F12" s="28">
        <f>IF(D12="","",SUMIFS('Stok Durumu'!$J$5:$J$204,'Stok Durumu'!$C$5:$C$204,D12))</f>
        <v/>
      </c>
    </row>
    <row r="13">
      <c r="D13" s="14">
        <f>IF('Listeler'!A12="","",'Listeler'!A12)</f>
        <v/>
      </c>
      <c r="E13" s="27">
        <f>IF(D13="","",COUNTIF('Ürünler'!$C$5:$C$204,D13))</f>
        <v/>
      </c>
      <c r="F13" s="28">
        <f>IF(D13="","",SUMIFS('Stok Durumu'!$J$5:$J$204,'Stok Durumu'!$C$5:$C$204,D13))</f>
        <v/>
      </c>
    </row>
    <row r="14">
      <c r="A14" s="22" t="inlineStr">
        <is>
          <t>En Çok Satılan 5 Ürün (tutar)</t>
        </is>
      </c>
      <c r="D14" s="14">
        <f>IF('Listeler'!A13="","",'Listeler'!A13)</f>
        <v/>
      </c>
      <c r="E14" s="27">
        <f>IF(D14="","",COUNTIF('Ürünler'!$C$5:$C$204,D14))</f>
        <v/>
      </c>
      <c r="F14" s="28">
        <f>IF(D14="","",SUMIFS('Stok Durumu'!$J$5:$J$204,'Stok Durumu'!$C$5:$C$204,D14))</f>
        <v/>
      </c>
    </row>
    <row r="15">
      <c r="A15" s="25" t="inlineStr">
        <is>
          <t>Ürün</t>
        </is>
      </c>
      <c r="B15" s="25" t="inlineStr">
        <is>
          <t>Satış Tutarı (₺)</t>
        </is>
      </c>
      <c r="D15" s="14">
        <f>IF('Listeler'!A14="","",'Listeler'!A14)</f>
        <v/>
      </c>
      <c r="E15" s="27">
        <f>IF(D15="","",COUNTIF('Ürünler'!$C$5:$C$204,D15))</f>
        <v/>
      </c>
      <c r="F15" s="28">
        <f>IF(D15="","",SUMIFS('Stok Durumu'!$J$5:$J$204,'Stok Durumu'!$C$5:$C$204,D15))</f>
        <v/>
      </c>
    </row>
    <row r="16">
      <c r="A16" s="14">
        <f>IFERROR(INDEX('Stok Durumu'!$B$5:$B$204,MATCH(LARGE('Stok Durumu'!$N$5:$N$204,1),'Stok Durumu'!$N$5:$N$204,0)),"")</f>
        <v/>
      </c>
      <c r="B16" s="28">
        <f>IFERROR(INDEX('Stok Durumu'!$M$5:$M$204,MATCH(LARGE('Stok Durumu'!$N$5:$N$204,1),'Stok Durumu'!$N$5:$N$204,0)),"")</f>
        <v/>
      </c>
      <c r="D16" s="14">
        <f>IF('Listeler'!A15="","",'Listeler'!A15)</f>
        <v/>
      </c>
      <c r="E16" s="27">
        <f>IF(D16="","",COUNTIF('Ürünler'!$C$5:$C$204,D16))</f>
        <v/>
      </c>
      <c r="F16" s="28">
        <f>IF(D16="","",SUMIFS('Stok Durumu'!$J$5:$J$204,'Stok Durumu'!$C$5:$C$204,D16))</f>
        <v/>
      </c>
    </row>
    <row r="17">
      <c r="A17" s="14">
        <f>IFERROR(INDEX('Stok Durumu'!$B$5:$B$204,MATCH(LARGE('Stok Durumu'!$N$5:$N$204,2),'Stok Durumu'!$N$5:$N$204,0)),"")</f>
        <v/>
      </c>
      <c r="B17" s="28">
        <f>IFERROR(INDEX('Stok Durumu'!$M$5:$M$204,MATCH(LARGE('Stok Durumu'!$N$5:$N$204,2),'Stok Durumu'!$N$5:$N$204,0)),"")</f>
        <v/>
      </c>
      <c r="D17" s="14">
        <f>IF('Listeler'!A16="","",'Listeler'!A16)</f>
        <v/>
      </c>
      <c r="E17" s="27">
        <f>IF(D17="","",COUNTIF('Ürünler'!$C$5:$C$204,D17))</f>
        <v/>
      </c>
      <c r="F17" s="28">
        <f>IF(D17="","",SUMIFS('Stok Durumu'!$J$5:$J$204,'Stok Durumu'!$C$5:$C$204,D17))</f>
        <v/>
      </c>
    </row>
    <row r="18">
      <c r="A18" s="14">
        <f>IFERROR(INDEX('Stok Durumu'!$B$5:$B$204,MATCH(LARGE('Stok Durumu'!$N$5:$N$204,3),'Stok Durumu'!$N$5:$N$204,0)),"")</f>
        <v/>
      </c>
      <c r="B18" s="28">
        <f>IFERROR(INDEX('Stok Durumu'!$M$5:$M$204,MATCH(LARGE('Stok Durumu'!$N$5:$N$204,3),'Stok Durumu'!$N$5:$N$204,0)),"")</f>
        <v/>
      </c>
      <c r="D18" s="14">
        <f>IF('Listeler'!A17="","",'Listeler'!A17)</f>
        <v/>
      </c>
      <c r="E18" s="27">
        <f>IF(D18="","",COUNTIF('Ürünler'!$C$5:$C$204,D18))</f>
        <v/>
      </c>
      <c r="F18" s="28">
        <f>IF(D18="","",SUMIFS('Stok Durumu'!$J$5:$J$204,'Stok Durumu'!$C$5:$C$204,D18))</f>
        <v/>
      </c>
    </row>
    <row r="19">
      <c r="A19" s="14">
        <f>IFERROR(INDEX('Stok Durumu'!$B$5:$B$204,MATCH(LARGE('Stok Durumu'!$N$5:$N$204,4),'Stok Durumu'!$N$5:$N$204,0)),"")</f>
        <v/>
      </c>
      <c r="B19" s="28">
        <f>IFERROR(INDEX('Stok Durumu'!$M$5:$M$204,MATCH(LARGE('Stok Durumu'!$N$5:$N$204,4),'Stok Durumu'!$N$5:$N$204,0)),"")</f>
        <v/>
      </c>
      <c r="D19" s="14">
        <f>IF('Listeler'!A18="","",'Listeler'!A18)</f>
        <v/>
      </c>
      <c r="E19" s="27">
        <f>IF(D19="","",COUNTIF('Ürünler'!$C$5:$C$204,D19))</f>
        <v/>
      </c>
      <c r="F19" s="28">
        <f>IF(D19="","",SUMIFS('Stok Durumu'!$J$5:$J$204,'Stok Durumu'!$C$5:$C$204,D19))</f>
        <v/>
      </c>
    </row>
    <row r="20">
      <c r="A20" s="14">
        <f>IFERROR(INDEX('Stok Durumu'!$B$5:$B$204,MATCH(LARGE('Stok Durumu'!$N$5:$N$204,5),'Stok Durumu'!$N$5:$N$204,0)),"")</f>
        <v/>
      </c>
      <c r="B20" s="28">
        <f>IFERROR(INDEX('Stok Durumu'!$M$5:$M$204,MATCH(LARGE('Stok Durumu'!$N$5:$N$204,5),'Stok Durumu'!$N$5:$N$204,0)),"")</f>
        <v/>
      </c>
      <c r="D20" s="14">
        <f>IF('Listeler'!A19="","",'Listeler'!A19)</f>
        <v/>
      </c>
      <c r="E20" s="27">
        <f>IF(D20="","",COUNTIF('Ürünler'!$C$5:$C$204,D20))</f>
        <v/>
      </c>
      <c r="F20" s="28">
        <f>IF(D20="","",SUMIFS('Stok Durumu'!$J$5:$J$204,'Stok Durumu'!$C$5:$C$204,D20))</f>
        <v/>
      </c>
    </row>
    <row r="23">
      <c r="A23" s="21" t="inlineStr">
        <is>
          <t>Hazırlayan: Ticinet — ERP entegre B2B bayi sipariş sistemi · https://ticinet.com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94A3B8"/>
    <outlinePr summaryBelow="1" summaryRight="1"/>
    <pageSetUpPr/>
  </sheetPr>
  <dimension ref="A1:D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" customWidth="1" min="2" max="2"/>
    <col width="18" customWidth="1" min="3" max="3"/>
    <col width="4" customWidth="1" min="4" max="4"/>
  </cols>
  <sheetData>
    <row r="1" ht="34" customHeight="1">
      <c r="A1" s="7" t="inlineStr">
        <is>
          <t>Listeler</t>
        </is>
      </c>
    </row>
    <row r="2" ht="20" customHeight="1">
      <c r="A2" s="8" t="inlineStr">
        <is>
          <t>Kategori ve birim listeleri — açılır menüler buradan beslenir.</t>
        </is>
      </c>
    </row>
    <row r="4" ht="32" customHeight="1">
      <c r="A4" s="9" t="inlineStr">
        <is>
          <t>Kategoriler</t>
        </is>
      </c>
      <c r="B4" s="29" t="inlineStr"/>
      <c r="C4" s="9" t="inlineStr">
        <is>
          <t>Birimler</t>
        </is>
      </c>
      <c r="D4" s="29" t="inlineStr"/>
    </row>
    <row r="5">
      <c r="A5" s="10" t="inlineStr">
        <is>
          <t>Bağlantı Elemanları</t>
        </is>
      </c>
      <c r="C5" s="10" t="inlineStr">
        <is>
          <t>Adet</t>
        </is>
      </c>
    </row>
    <row r="6">
      <c r="A6" s="10" t="inlineStr">
        <is>
          <t>El Aletleri</t>
        </is>
      </c>
      <c r="C6" s="10" t="inlineStr">
        <is>
          <t>Kutu</t>
        </is>
      </c>
    </row>
    <row r="7">
      <c r="A7" s="10" t="inlineStr">
        <is>
          <t>Elektrik</t>
        </is>
      </c>
      <c r="C7" s="10" t="inlineStr">
        <is>
          <t>Paket</t>
        </is>
      </c>
    </row>
    <row r="8">
      <c r="A8" s="10" t="inlineStr">
        <is>
          <t>Boya &amp; Kimyasal</t>
        </is>
      </c>
      <c r="C8" s="10" t="inlineStr">
        <is>
          <t>Takım</t>
        </is>
      </c>
    </row>
    <row r="9">
      <c r="A9" s="10" t="inlineStr">
        <is>
          <t>Sıhhi Tesisat</t>
        </is>
      </c>
      <c r="C9" s="10" t="inlineStr">
        <is>
          <t>Metre</t>
        </is>
      </c>
    </row>
    <row r="10">
      <c r="A10" s="10" t="n"/>
      <c r="C10" s="10" t="inlineStr">
        <is>
          <t>Kg</t>
        </is>
      </c>
    </row>
    <row r="11">
      <c r="A11" s="10" t="n"/>
      <c r="C11" s="10" t="inlineStr">
        <is>
          <t>Litre</t>
        </is>
      </c>
    </row>
    <row r="12">
      <c r="A12" s="10" t="n"/>
      <c r="C12" s="10" t="n"/>
    </row>
    <row r="13">
      <c r="A13" s="10" t="n"/>
      <c r="C13" s="10" t="n"/>
    </row>
    <row r="14">
      <c r="A14" s="10" t="n"/>
      <c r="C14" s="10" t="n"/>
    </row>
    <row r="15">
      <c r="A15" s="10" t="n"/>
      <c r="C15" s="10" t="n"/>
    </row>
    <row r="16">
      <c r="A16" s="10" t="n"/>
      <c r="C16" s="10" t="n"/>
    </row>
    <row r="17">
      <c r="A17" s="10" t="n"/>
      <c r="C17" s="10" t="n"/>
    </row>
    <row r="18">
      <c r="A18" s="10" t="n"/>
      <c r="C18" s="10" t="n"/>
    </row>
    <row r="19">
      <c r="A19" s="10" t="n"/>
      <c r="C19" s="10" t="n"/>
    </row>
    <row r="20">
      <c r="A20" s="10" t="n"/>
    </row>
    <row r="21">
      <c r="A21" s="10" t="n"/>
    </row>
    <row r="22">
      <c r="A22" s="10" t="n"/>
    </row>
    <row r="23">
      <c r="A23" s="10" t="n"/>
    </row>
    <row r="24">
      <c r="A24" s="10" t="n"/>
    </row>
    <row r="25">
      <c r="A25" s="10" t="n"/>
    </row>
    <row r="26">
      <c r="A26" s="10" t="n"/>
    </row>
    <row r="27">
      <c r="A27" s="10" t="n"/>
    </row>
    <row r="28">
      <c r="A28" s="10" t="n"/>
    </row>
    <row r="29">
      <c r="A29" s="10" t="n"/>
    </row>
    <row r="30">
      <c r="A30" s="10" t="n"/>
    </row>
    <row r="31">
      <c r="A31" s="10" t="n"/>
    </row>
    <row r="32">
      <c r="A32" s="10" t="n"/>
    </row>
    <row r="33">
      <c r="A33" s="10" t="n"/>
    </row>
    <row r="34">
      <c r="A34" s="10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Ticinet — ticinet.com</dc:creator>
  <dc:title xmlns:dc="http://purl.org/dc/elements/1.1/">Excel Stok Takip Tablosu</dc:title>
  <dc:subject xmlns:dc="http://purl.org/dc/elements/1.1/">Ücretsiz stok takip şablonu</dc:subject>
  <dcterms:created xmlns:dcterms="http://purl.org/dc/terms/" xmlns:xsi="http://www.w3.org/2001/XMLSchema-instance" xsi:type="dcterms:W3CDTF">2026-09-26T20:15:43Z</dcterms:created>
  <dcterms:modified xmlns:dcterms="http://purl.org/dc/terms/" xmlns:xsi="http://www.w3.org/2001/XMLSchema-instance" xsi:type="dcterms:W3CDTF">2026-09-26T20:15:45Z</dcterms:modified>
</cp:coreProperties>
</file>